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l Scores" sheetId="1" r:id="rId3"/>
    <sheet state="visible" name="2013 Version Scores" sheetId="2" r:id="rId4"/>
    <sheet state="visible" name="2014 Version Scores" sheetId="3" r:id="rId5"/>
    <sheet state="visible" name="2016 Version Scores" sheetId="4" r:id="rId6"/>
  </sheets>
  <definedNames/>
  <calcPr/>
</workbook>
</file>

<file path=xl/sharedStrings.xml><?xml version="1.0" encoding="utf-8"?>
<sst xmlns="http://schemas.openxmlformats.org/spreadsheetml/2006/main" count="1454" uniqueCount="342">
  <si>
    <t>City</t>
  </si>
  <si>
    <t>System</t>
  </si>
  <si>
    <t>Corridor</t>
  </si>
  <si>
    <t>Corridor Length (km)</t>
  </si>
  <si>
    <t>Total Score</t>
  </si>
  <si>
    <t>Country</t>
  </si>
  <si>
    <t>Classification</t>
  </si>
  <si>
    <t>BRT Basics</t>
  </si>
  <si>
    <t>Dedicated right-of-way</t>
  </si>
  <si>
    <t>Busway alignment</t>
  </si>
  <si>
    <t>Off-board fare collection</t>
  </si>
  <si>
    <t>Intersection treatments</t>
  </si>
  <si>
    <t>Platform-level boarding</t>
  </si>
  <si>
    <t>Service Planning</t>
  </si>
  <si>
    <t>Multiple routes</t>
  </si>
  <si>
    <t>Peak frequency</t>
  </si>
  <si>
    <t>Off-peak frequency</t>
  </si>
  <si>
    <t>Express, limited, and local services</t>
  </si>
  <si>
    <t>Control center</t>
  </si>
  <si>
    <t>Located In top ten corridors</t>
  </si>
  <si>
    <t>Demand Profile</t>
  </si>
  <si>
    <t>Hours of operations</t>
  </si>
  <si>
    <t>Multi-corridor network</t>
  </si>
  <si>
    <t>Argentina</t>
  </si>
  <si>
    <t>Infrastructure</t>
  </si>
  <si>
    <t>Buenos Aires</t>
  </si>
  <si>
    <t>Metrobus</t>
  </si>
  <si>
    <t>Juan B Justo</t>
  </si>
  <si>
    <t>Passing lanes at stations</t>
  </si>
  <si>
    <t>Minimizing bus emissions</t>
  </si>
  <si>
    <t>Stations set back from intersections</t>
  </si>
  <si>
    <t>Center stations</t>
  </si>
  <si>
    <t>Pavement quality</t>
  </si>
  <si>
    <t>Station Design and Station-bus Interface</t>
  </si>
  <si>
    <t>Bronze</t>
  </si>
  <si>
    <t>Distances between stations</t>
  </si>
  <si>
    <t>Safe and comfortable stations</t>
  </si>
  <si>
    <t>Number of doors on bus</t>
  </si>
  <si>
    <t>Docking bays and sub-stops</t>
  </si>
  <si>
    <t>Sliding doors in BRT stations</t>
  </si>
  <si>
    <t>Quality of Service &amp; Passenger Information Systems</t>
  </si>
  <si>
    <t>Branding</t>
  </si>
  <si>
    <t>Australia</t>
  </si>
  <si>
    <t>Brisbane</t>
  </si>
  <si>
    <t>(no BRT system name)</t>
  </si>
  <si>
    <t>South East Busway</t>
  </si>
  <si>
    <t>Passenger information</t>
  </si>
  <si>
    <t>Integration and Access</t>
  </si>
  <si>
    <t>Silver</t>
  </si>
  <si>
    <t>Brazil</t>
  </si>
  <si>
    <t>Curitiba</t>
  </si>
  <si>
    <t>Rede Integrada de Transporte (RIT)</t>
  </si>
  <si>
    <t>Linha Verde</t>
  </si>
  <si>
    <t>Universal access</t>
  </si>
  <si>
    <t>Integration with other public transport</t>
  </si>
  <si>
    <t>Pedestrian access</t>
  </si>
  <si>
    <t>Secure bicycle parking</t>
  </si>
  <si>
    <t>Bicycle lanes</t>
  </si>
  <si>
    <t>Bicycle-sharing integration</t>
  </si>
  <si>
    <t>DESIGN TOTAL</t>
  </si>
  <si>
    <t>Gold</t>
  </si>
  <si>
    <t>Leste</t>
  </si>
  <si>
    <t>Oeste</t>
  </si>
  <si>
    <t>Norte</t>
  </si>
  <si>
    <t>Commercial Speeds</t>
  </si>
  <si>
    <t>Sul</t>
  </si>
  <si>
    <t>Peak passengers per hour per direction (pphpd) below 1,000</t>
  </si>
  <si>
    <t>Lack of enforcement of right-of-way</t>
  </si>
  <si>
    <t>Significant gap between bus floor and station platform</t>
  </si>
  <si>
    <t>Boqueirão</t>
  </si>
  <si>
    <t>Overcrowding</t>
  </si>
  <si>
    <t>Poorly-maintained Busway, Buses, Stations and Technology Systems</t>
  </si>
  <si>
    <t>Circular Sul</t>
  </si>
  <si>
    <t>Rio de Janeiro</t>
  </si>
  <si>
    <t>BRT Rio</t>
  </si>
  <si>
    <t>TransOeste</t>
  </si>
  <si>
    <t>São Paulo</t>
  </si>
  <si>
    <t>(no BRT system Name)</t>
  </si>
  <si>
    <t>Expresso Tiradentes (Eixo Sudeste)</t>
  </si>
  <si>
    <t>Corredor Metropolitano ABD</t>
  </si>
  <si>
    <t>ABD Diadema</t>
  </si>
  <si>
    <t>Canada</t>
  </si>
  <si>
    <t>Ottawa, ON</t>
  </si>
  <si>
    <t>Transitway</t>
  </si>
  <si>
    <t>(All corridors)</t>
  </si>
  <si>
    <t>China</t>
  </si>
  <si>
    <t>Beijing</t>
  </si>
  <si>
    <t>Beijing BRT</t>
  </si>
  <si>
    <t>Entire Network</t>
  </si>
  <si>
    <t>Changzhou</t>
  </si>
  <si>
    <t>Changzhou BRT</t>
  </si>
  <si>
    <t>Guangzhou</t>
  </si>
  <si>
    <t>Guangzhou BRT</t>
  </si>
  <si>
    <t>Zhongshan Avenue</t>
  </si>
  <si>
    <t>Jinan</t>
  </si>
  <si>
    <t>Jinan BRT</t>
  </si>
  <si>
    <t>Beiyuan dajie</t>
  </si>
  <si>
    <t>Lishan Lu</t>
  </si>
  <si>
    <t>Erhuandonglu</t>
  </si>
  <si>
    <t>Gongyebeilu-Aotizonglu Line 6</t>
  </si>
  <si>
    <t>Lanzhou</t>
  </si>
  <si>
    <t>Lanzhou BRT</t>
  </si>
  <si>
    <t>Anning Lu</t>
  </si>
  <si>
    <t>Colombia</t>
  </si>
  <si>
    <t>Barranquilla</t>
  </si>
  <si>
    <t>Transmetro</t>
  </si>
  <si>
    <t>(no name)</t>
  </si>
  <si>
    <t>Bogota</t>
  </si>
  <si>
    <t>TransMilenio</t>
  </si>
  <si>
    <t>Autonorte</t>
  </si>
  <si>
    <t>Suba</t>
  </si>
  <si>
    <t>Caracas</t>
  </si>
  <si>
    <t>Calle 80</t>
  </si>
  <si>
    <t>Americas</t>
  </si>
  <si>
    <t>NQS</t>
  </si>
  <si>
    <t>El Dorado</t>
  </si>
  <si>
    <t>Cali</t>
  </si>
  <si>
    <t>MIO</t>
  </si>
  <si>
    <t>1st phase (all corridors)</t>
  </si>
  <si>
    <t>Medellin</t>
  </si>
  <si>
    <t>Metroplús</t>
  </si>
  <si>
    <t>(no corridor name)</t>
  </si>
  <si>
    <t>Pereira</t>
  </si>
  <si>
    <t>Megabús</t>
  </si>
  <si>
    <t>Ecuador</t>
  </si>
  <si>
    <t>Guayaquil</t>
  </si>
  <si>
    <t>Metrovia</t>
  </si>
  <si>
    <t>Troncal 3: Bastion-Centro</t>
  </si>
  <si>
    <t>Troncal 1: Guasmo-Río Daule</t>
  </si>
  <si>
    <t>Quito</t>
  </si>
  <si>
    <t>Metrobus-Q</t>
  </si>
  <si>
    <t>Trolebus, Central-Norte and Ecovia</t>
  </si>
  <si>
    <t>France</t>
  </si>
  <si>
    <t>Nantes</t>
  </si>
  <si>
    <t>Nantes Busway</t>
  </si>
  <si>
    <t>Line 4</t>
  </si>
  <si>
    <t>Rouen</t>
  </si>
  <si>
    <t>TEOR (Transport Est-Ouest Rouennais)</t>
  </si>
  <si>
    <t>(All Corridors)</t>
  </si>
  <si>
    <t>India</t>
  </si>
  <si>
    <t>Ahmedabad</t>
  </si>
  <si>
    <t>Janmarg</t>
  </si>
  <si>
    <t>RTO-Maninagar</t>
  </si>
  <si>
    <t>Narol-Naroda</t>
  </si>
  <si>
    <t>Delhi</t>
  </si>
  <si>
    <t>Delhi BRTS (closed)</t>
  </si>
  <si>
    <t>Moolchand-Ambedkar Nagar (closed)</t>
  </si>
  <si>
    <t>Basic BRT</t>
  </si>
  <si>
    <t>Indonesia</t>
  </si>
  <si>
    <t>Jakarta</t>
  </si>
  <si>
    <t>TransJakarta</t>
  </si>
  <si>
    <t>Corridor 1</t>
  </si>
  <si>
    <t>Mexico</t>
  </si>
  <si>
    <t>Guadalajara</t>
  </si>
  <si>
    <t>Macrobus</t>
  </si>
  <si>
    <t>Línea 1</t>
  </si>
  <si>
    <t>Mexico City</t>
  </si>
  <si>
    <t xml:space="preserve">Line 1 </t>
  </si>
  <si>
    <t>9 de Julio</t>
  </si>
  <si>
    <t>SILVER</t>
  </si>
  <si>
    <t xml:space="preserve">Line 2 </t>
  </si>
  <si>
    <t xml:space="preserve">Line 3 </t>
  </si>
  <si>
    <t xml:space="preserve">Line 4 </t>
  </si>
  <si>
    <t>Mexibus</t>
  </si>
  <si>
    <t>Line 1</t>
  </si>
  <si>
    <t>Peru</t>
  </si>
  <si>
    <t>Lima</t>
  </si>
  <si>
    <t>El Metropolitano</t>
  </si>
  <si>
    <t>(only 1 line)</t>
  </si>
  <si>
    <t>South Africa</t>
  </si>
  <si>
    <t>Cape Town</t>
  </si>
  <si>
    <t>MyCiTi</t>
  </si>
  <si>
    <t>Phase 1A</t>
  </si>
  <si>
    <t>Johannesburg</t>
  </si>
  <si>
    <t>Rea Vaya</t>
  </si>
  <si>
    <t>Phase IA</t>
  </si>
  <si>
    <t>UK</t>
  </si>
  <si>
    <t>Cambridge</t>
  </si>
  <si>
    <t>Cambridgeshire Busway</t>
  </si>
  <si>
    <t>Route A</t>
  </si>
  <si>
    <t>USA</t>
  </si>
  <si>
    <t>Cleveland, OH</t>
  </si>
  <si>
    <t>Healthline</t>
  </si>
  <si>
    <t>Eugene, OR</t>
  </si>
  <si>
    <t>Emerald Express (EmX)</t>
  </si>
  <si>
    <t>Green Line</t>
  </si>
  <si>
    <t>Las Vegas, NV</t>
  </si>
  <si>
    <t>Strip &amp; Downtown Express (SDX)</t>
  </si>
  <si>
    <t>Los Angeles, CA</t>
  </si>
  <si>
    <t>Orange line</t>
  </si>
  <si>
    <t>Pittsburgh, PA</t>
  </si>
  <si>
    <t>Martin Luther King Jr. East Busway</t>
  </si>
  <si>
    <t>West Busway</t>
  </si>
  <si>
    <t>South Busway</t>
  </si>
  <si>
    <t>Belo Horizonte</t>
  </si>
  <si>
    <t>MOVE</t>
  </si>
  <si>
    <t>MOVE - Antônio Carlos</t>
  </si>
  <si>
    <t>MOVE - Cristiano Machado</t>
  </si>
  <si>
    <t>GOLD</t>
  </si>
  <si>
    <t>Brasília</t>
  </si>
  <si>
    <t>Expresso DF</t>
  </si>
  <si>
    <t>Expresso DF Sul</t>
  </si>
  <si>
    <t>BRONZE</t>
  </si>
  <si>
    <t>Goiânia</t>
  </si>
  <si>
    <t>Eixo Anhanguera</t>
  </si>
  <si>
    <t>TransCarioca</t>
  </si>
  <si>
    <t>ABD Extensão Morumbi</t>
  </si>
  <si>
    <t>Uberlândia</t>
  </si>
  <si>
    <t>Corredor Estrutural Sudeste (Av. João Naves de Ávila)</t>
  </si>
  <si>
    <t>Chile</t>
  </si>
  <si>
    <t>Santiago</t>
  </si>
  <si>
    <t>Transantiago</t>
  </si>
  <si>
    <t>Avenida Grecia</t>
  </si>
  <si>
    <t>Avenidas Las Industrias - Seirra Bella/Carmen</t>
  </si>
  <si>
    <t>Pedro Aguirre Cerda - Exposicion/Bascunan Guerrero</t>
  </si>
  <si>
    <t>Santa Rosa Norte</t>
  </si>
  <si>
    <t>Santa Rosa Sur</t>
  </si>
  <si>
    <t>Changde</t>
  </si>
  <si>
    <t>Changde BRT</t>
  </si>
  <si>
    <t>Changde Dadao</t>
  </si>
  <si>
    <t>Chengdu</t>
  </si>
  <si>
    <t>Chengdu BRT</t>
  </si>
  <si>
    <t>Erhuan Lu</t>
  </si>
  <si>
    <t>Dalian</t>
  </si>
  <si>
    <t>Dalian BRT</t>
  </si>
  <si>
    <t>Zhangqian Lu - Songjiang Lu - Huabei Lu - Xi'an Lu</t>
  </si>
  <si>
    <t>Hefei</t>
  </si>
  <si>
    <t>Hefei BRT</t>
  </si>
  <si>
    <t>Hefei Line 1 (Changjiang)</t>
  </si>
  <si>
    <t>B7 corridor Xierhuan</t>
  </si>
  <si>
    <t>Lianyungang</t>
  </si>
  <si>
    <t>Lianyungang BRT</t>
  </si>
  <si>
    <t>Xingfu-Hailian-Xingangcheng-Gangcheng</t>
  </si>
  <si>
    <t>Urumuqi</t>
  </si>
  <si>
    <t>Urumuqi BRT</t>
  </si>
  <si>
    <t xml:space="preserve"> Corridor 1 (Beijinglu-Xibeilu-Yangzijianglu)</t>
  </si>
  <si>
    <t>Xiamen</t>
  </si>
  <si>
    <t>Xiamen BRT</t>
  </si>
  <si>
    <t>Yancheng</t>
  </si>
  <si>
    <t>Yancheng BRT</t>
  </si>
  <si>
    <t>Kaifang Dadao - Jiefang Nanlu</t>
  </si>
  <si>
    <t>Yinchuan</t>
  </si>
  <si>
    <t>Yinchuan BRT</t>
  </si>
  <si>
    <t>Huanghe East-Nanxun-Qinghe</t>
  </si>
  <si>
    <t>Zaozhuang</t>
  </si>
  <si>
    <t>Zaozhuang BRT</t>
  </si>
  <si>
    <t>B1</t>
  </si>
  <si>
    <t>B3</t>
  </si>
  <si>
    <t>B5</t>
  </si>
  <si>
    <t>Zhengzhou</t>
  </si>
  <si>
    <t>Zhengzhou BRT</t>
  </si>
  <si>
    <t>Zhongshan</t>
  </si>
  <si>
    <t>Zhongshan BRT</t>
  </si>
  <si>
    <t>Zhongshan 2nd-5th Rd - Jiangling Rd</t>
  </si>
  <si>
    <t>Corredor sur occidental</t>
  </si>
  <si>
    <t>Corredor sur oriental</t>
  </si>
  <si>
    <t>Île-de-France (Greater Paris)</t>
  </si>
  <si>
    <t>Trans-Val-de-Marne (TVM)</t>
  </si>
  <si>
    <t>TVM (Antony-La Croix de Berny - Saint-Maur-Créteil</t>
  </si>
  <si>
    <t>Guatemala</t>
  </si>
  <si>
    <t>Guatemala City</t>
  </si>
  <si>
    <t>Eje Sur</t>
  </si>
  <si>
    <t>Eje Central</t>
  </si>
  <si>
    <t>Sola-AEC</t>
  </si>
  <si>
    <t>Surat</t>
  </si>
  <si>
    <t>Sitilink</t>
  </si>
  <si>
    <t>Udhna - Sachin GIDC</t>
  </si>
  <si>
    <t>Transjakarta</t>
  </si>
  <si>
    <t>L5 Río de los Remedios - San Lazaro</t>
  </si>
  <si>
    <t>L3 Pantitlán-Chimalhuacan</t>
  </si>
  <si>
    <t>Monterrey</t>
  </si>
  <si>
    <t>Ecovia</t>
  </si>
  <si>
    <t>Lincoln-Ruiz Cortines</t>
  </si>
  <si>
    <t>Puebla</t>
  </si>
  <si>
    <t>RUTA</t>
  </si>
  <si>
    <t>Linea 1: Chachapa -Tlaxcalancingo</t>
  </si>
  <si>
    <t>Pakistan</t>
  </si>
  <si>
    <t>Islamabad-Pindi</t>
  </si>
  <si>
    <t>Metro Bus</t>
  </si>
  <si>
    <t>Twin Cities</t>
  </si>
  <si>
    <t>Lahore</t>
  </si>
  <si>
    <t>Phase IB</t>
  </si>
  <si>
    <t>South Korea</t>
  </si>
  <si>
    <t>Seoul</t>
  </si>
  <si>
    <t>Yeouidaebang-ro/Siheung-daero</t>
  </si>
  <si>
    <t>Gyeongin-ro</t>
  </si>
  <si>
    <t>Gangnam-Daero</t>
  </si>
  <si>
    <t>Dongsomun-ro/Dobong-ro</t>
  </si>
  <si>
    <t>Susack BRT</t>
  </si>
  <si>
    <t>Cheonho-Daero - West</t>
  </si>
  <si>
    <t>Cheonho-Daero - East</t>
  </si>
  <si>
    <t>Thailand</t>
  </si>
  <si>
    <t>Bangkok</t>
  </si>
  <si>
    <t>Bangkok BRT</t>
  </si>
  <si>
    <t>Sathorn Station to Rama III Station</t>
  </si>
  <si>
    <t>Turkey</t>
  </si>
  <si>
    <t>Istanbul</t>
  </si>
  <si>
    <t>Metrobüs</t>
  </si>
  <si>
    <t>Avcılar - Söğütlüçeşme</t>
  </si>
  <si>
    <t>San Bernardino, CA</t>
  </si>
  <si>
    <t>sbX</t>
  </si>
  <si>
    <t>E Street</t>
  </si>
  <si>
    <t>Seattle</t>
  </si>
  <si>
    <t>Metro</t>
  </si>
  <si>
    <t>Downtown Seattle Transit Tunnel/SODO Busway</t>
  </si>
  <si>
    <t>Venezuela</t>
  </si>
  <si>
    <t>BusCaracas</t>
  </si>
  <si>
    <t>Línea 7</t>
  </si>
  <si>
    <t>Recife</t>
  </si>
  <si>
    <t>Via Livre</t>
  </si>
  <si>
    <t>Via Livre Leste/Oeste</t>
  </si>
  <si>
    <t>Via Livre Norte/Sul</t>
  </si>
  <si>
    <t>TransOlimpica</t>
  </si>
  <si>
    <t>Uberaba</t>
  </si>
  <si>
    <t>VETOR</t>
  </si>
  <si>
    <t>VETOR Leste-Oeste</t>
  </si>
  <si>
    <t>Bucaramanga</t>
  </si>
  <si>
    <t>Metrolinea</t>
  </si>
  <si>
    <t>Lagos - Quebradaseca</t>
  </si>
  <si>
    <t>Cartegena</t>
  </si>
  <si>
    <t>Transcaribe</t>
  </si>
  <si>
    <t>Indore</t>
  </si>
  <si>
    <t>iBus</t>
  </si>
  <si>
    <t>iBus Trunk Corridor</t>
  </si>
  <si>
    <t>Primpri</t>
  </si>
  <si>
    <t>Pimpri-Chinchwad</t>
  </si>
  <si>
    <t>Corridor 2</t>
  </si>
  <si>
    <t>Stations</t>
  </si>
  <si>
    <t>Communications</t>
  </si>
  <si>
    <t>Access</t>
  </si>
  <si>
    <t>Design Score</t>
  </si>
  <si>
    <t>?</t>
  </si>
  <si>
    <t>Poorly Maintained Infrastructure</t>
  </si>
  <si>
    <t>Low Peak frequency</t>
  </si>
  <si>
    <t>Low Off-peak frequency</t>
  </si>
  <si>
    <t>Permitting Unsafe Bicycle Use</t>
  </si>
  <si>
    <t>Lack of Traffic Safety Data</t>
  </si>
  <si>
    <t>Buses Running Parallel to Corridor</t>
  </si>
  <si>
    <t>Bus Bunching</t>
  </si>
  <si>
    <t>Hartford</t>
  </si>
  <si>
    <t>CTfastrak</t>
  </si>
  <si>
    <t>Hartford-New Britain Busway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</si>
</sst>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###############"/>
    <numFmt numFmtId="166" formatCode="#,##0.0"/>
  </numFmts>
  <fonts count="9">
    <font>
      <sz val="10.0"/>
      <color rgb="FF000000"/>
      <name val="Arial"/>
    </font>
    <font>
      <b/>
      <sz val="12.0"/>
      <name val="Arial"/>
    </font>
    <font>
      <b/>
      <sz val="14.0"/>
      <color rgb="FF000000"/>
      <name val="Trebuchet MS"/>
    </font>
    <font>
      <sz val="11.0"/>
      <color rgb="FF000000"/>
      <name val="Trebuchet MS"/>
    </font>
    <font>
      <b/>
      <sz val="11.0"/>
      <color rgb="FF000000"/>
      <name val="Trebuchet MS"/>
    </font>
    <font/>
    <font>
      <name val="Arial"/>
    </font>
    <font>
      <b/>
      <i/>
      <sz val="14.0"/>
      <color rgb="FF000000"/>
      <name val="Trebuchet MS"/>
    </font>
    <font>
      <b/>
      <sz val="18.0"/>
      <color rgb="FF000000"/>
      <name val="Trebuchet MS"/>
    </font>
  </fonts>
  <fills count="22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B45F06"/>
        <bgColor rgb="FFB45F06"/>
      </patternFill>
    </fill>
    <fill>
      <patternFill patternType="solid">
        <fgColor rgb="FFC27BA0"/>
        <bgColor rgb="FFC27BA0"/>
      </patternFill>
    </fill>
    <fill>
      <patternFill patternType="solid">
        <fgColor rgb="FFD5A6BD"/>
        <bgColor rgb="FFD5A6BD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CCCCCC"/>
        <bgColor rgb="FFCCCCCC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BF9000"/>
        <bgColor rgb="FFBF9000"/>
      </patternFill>
    </fill>
    <fill>
      <patternFill patternType="solid">
        <fgColor rgb="FF92D050"/>
        <bgColor rgb="FF92D050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7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0" fontId="1" numFmtId="164" xfId="0" applyAlignment="1" applyBorder="1" applyFont="1" applyNumberFormat="1">
      <alignment shrinkToFit="0" vertical="bottom" wrapText="1"/>
    </xf>
    <xf borderId="2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2" fillId="3" fontId="2" numFmtId="1" xfId="0" applyAlignment="1" applyBorder="1" applyFill="1" applyFont="1" applyNumberFormat="1">
      <alignment horizontal="center" shrinkToFit="0" wrapText="1"/>
    </xf>
    <xf borderId="2" fillId="4" fontId="3" numFmtId="0" xfId="0" applyAlignment="1" applyBorder="1" applyFill="1" applyFont="1">
      <alignment horizontal="center" shrinkToFit="0" wrapText="1"/>
    </xf>
    <xf borderId="2" fillId="4" fontId="4" numFmtId="0" xfId="0" applyAlignment="1" applyBorder="1" applyFont="1">
      <alignment horizontal="center" shrinkToFit="0" wrapText="1"/>
    </xf>
    <xf borderId="2" fillId="5" fontId="2" numFmtId="0" xfId="0" applyAlignment="1" applyBorder="1" applyFill="1" applyFont="1">
      <alignment horizontal="center" shrinkToFit="0" wrapText="1"/>
    </xf>
    <xf borderId="0" fillId="0" fontId="5" numFmtId="0" xfId="0" applyAlignment="1" applyFont="1">
      <alignment shrinkToFit="0" wrapText="1"/>
    </xf>
    <xf borderId="2" fillId="6" fontId="3" numFmtId="0" xfId="0" applyAlignment="1" applyBorder="1" applyFill="1" applyFont="1">
      <alignment horizontal="center" shrinkToFit="0" wrapText="1"/>
    </xf>
    <xf borderId="0" fillId="0" fontId="6" numFmtId="0" xfId="0" applyAlignment="1" applyFont="1">
      <alignment vertical="bottom"/>
    </xf>
    <xf borderId="2" fillId="7" fontId="7" numFmtId="0" xfId="0" applyAlignment="1" applyBorder="1" applyFill="1" applyFont="1">
      <alignment horizontal="center" shrinkToFit="0" wrapText="1"/>
    </xf>
    <xf borderId="2" fillId="4" fontId="6" numFmtId="0" xfId="0" applyAlignment="1" applyBorder="1" applyFont="1">
      <alignment horizontal="center" shrinkToFit="0" wrapText="1"/>
    </xf>
    <xf borderId="2" fillId="8" fontId="3" numFmtId="0" xfId="0" applyAlignment="1" applyBorder="1" applyFill="1" applyFont="1">
      <alignment horizontal="center" shrinkToFit="0" wrapText="1"/>
    </xf>
    <xf borderId="1" fillId="0" fontId="6" numFmtId="164" xfId="0" applyAlignment="1" applyBorder="1" applyFont="1" applyNumberFormat="1">
      <alignment horizontal="right" vertical="bottom"/>
    </xf>
    <xf borderId="3" fillId="9" fontId="2" numFmtId="164" xfId="0" applyAlignment="1" applyBorder="1" applyFill="1" applyFont="1" applyNumberFormat="1">
      <alignment horizontal="center" shrinkToFit="0" vertical="bottom" wrapText="0"/>
    </xf>
    <xf borderId="2" fillId="10" fontId="2" numFmtId="0" xfId="0" applyAlignment="1" applyBorder="1" applyFill="1" applyFont="1">
      <alignment horizontal="center" shrinkToFit="0" wrapText="1"/>
    </xf>
    <xf borderId="3" fillId="9" fontId="2" numFmtId="1" xfId="0" applyAlignment="1" applyBorder="1" applyFont="1" applyNumberFormat="1">
      <alignment horizontal="center" shrinkToFit="0" vertical="bottom" wrapText="1"/>
    </xf>
    <xf borderId="2" fillId="11" fontId="3" numFmtId="0" xfId="0" applyAlignment="1" applyBorder="1" applyFill="1" applyFont="1">
      <alignment horizontal="center" shrinkToFit="0" wrapText="1"/>
    </xf>
    <xf borderId="3" fillId="3" fontId="2" numFmtId="1" xfId="0" applyAlignment="1" applyBorder="1" applyFont="1" applyNumberFormat="1">
      <alignment horizontal="center"/>
    </xf>
    <xf borderId="2" fillId="12" fontId="2" numFmtId="0" xfId="0" applyAlignment="1" applyBorder="1" applyFill="1" applyFont="1">
      <alignment horizontal="center" shrinkToFit="0" wrapText="1"/>
    </xf>
    <xf borderId="0" fillId="4" fontId="3" numFmtId="164" xfId="0" applyAlignment="1" applyFont="1" applyNumberFormat="1">
      <alignment horizontal="center"/>
    </xf>
    <xf borderId="2" fillId="13" fontId="3" numFmtId="0" xfId="0" applyAlignment="1" applyBorder="1" applyFill="1" applyFont="1">
      <alignment shrinkToFit="0" wrapText="1"/>
    </xf>
    <xf borderId="3" fillId="14" fontId="2" numFmtId="164" xfId="0" applyAlignment="1" applyBorder="1" applyFill="1" applyFont="1" applyNumberFormat="1">
      <alignment horizontal="center" shrinkToFit="0" vertical="bottom" wrapText="0"/>
    </xf>
    <xf borderId="2" fillId="6" fontId="6" numFmtId="0" xfId="0" applyAlignment="1" applyBorder="1" applyFont="1">
      <alignment horizontal="center" shrinkToFit="0" wrapText="1"/>
    </xf>
    <xf borderId="3" fillId="14" fontId="2" numFmtId="1" xfId="0" applyAlignment="1" applyBorder="1" applyFont="1" applyNumberFormat="1">
      <alignment horizontal="center" shrinkToFit="0" vertical="bottom" wrapText="1"/>
    </xf>
    <xf borderId="2" fillId="15" fontId="2" numFmtId="0" xfId="0" applyAlignment="1" applyBorder="1" applyFill="1" applyFont="1">
      <alignment horizontal="center" shrinkToFit="0" wrapText="1"/>
    </xf>
    <xf borderId="2" fillId="16" fontId="3" numFmtId="0" xfId="0" applyAlignment="1" applyBorder="1" applyFill="1" applyFont="1">
      <alignment horizontal="center" shrinkToFit="0" wrapText="1"/>
    </xf>
    <xf borderId="3" fillId="17" fontId="2" numFmtId="164" xfId="0" applyAlignment="1" applyBorder="1" applyFill="1" applyFont="1" applyNumberFormat="1">
      <alignment horizontal="center" shrinkToFit="0" vertical="bottom" wrapText="0"/>
    </xf>
    <xf borderId="2" fillId="18" fontId="8" numFmtId="0" xfId="0" applyAlignment="1" applyBorder="1" applyFill="1" applyFont="1">
      <alignment horizontal="center" shrinkToFit="0" wrapText="1"/>
    </xf>
    <xf borderId="3" fillId="17" fontId="2" numFmtId="1" xfId="0" applyAlignment="1" applyBorder="1" applyFont="1" applyNumberFormat="1">
      <alignment horizontal="center" shrinkToFit="0" vertical="bottom" wrapText="1"/>
    </xf>
    <xf borderId="2" fillId="8" fontId="6" numFmtId="0" xfId="0" applyAlignment="1" applyBorder="1" applyFont="1">
      <alignment horizontal="center" shrinkToFit="0" wrapText="1"/>
    </xf>
    <xf borderId="2" fillId="19" fontId="2" numFmtId="0" xfId="0" applyAlignment="1" applyBorder="1" applyFill="1" applyFont="1">
      <alignment horizontal="center" shrinkToFit="0" wrapText="1"/>
    </xf>
    <xf borderId="2" fillId="20" fontId="3" numFmtId="0" xfId="0" applyAlignment="1" applyBorder="1" applyFill="1" applyFont="1">
      <alignment horizontal="center" shrinkToFit="0" wrapText="1"/>
    </xf>
    <xf borderId="2" fillId="11" fontId="6" numFmtId="0" xfId="0" applyAlignment="1" applyBorder="1" applyFont="1">
      <alignment horizontal="center" shrinkToFit="0" wrapText="1"/>
    </xf>
    <xf borderId="3" fillId="4" fontId="3" numFmtId="0" xfId="0" applyAlignment="1" applyBorder="1" applyFont="1">
      <alignment horizontal="center"/>
    </xf>
    <xf borderId="3" fillId="5" fontId="2" numFmtId="0" xfId="0" applyAlignment="1" applyBorder="1" applyFont="1">
      <alignment horizontal="center"/>
    </xf>
    <xf borderId="3" fillId="6" fontId="3" numFmtId="0" xfId="0" applyAlignment="1" applyBorder="1" applyFont="1">
      <alignment horizontal="center"/>
    </xf>
    <xf borderId="3" fillId="7" fontId="7" numFmtId="0" xfId="0" applyAlignment="1" applyBorder="1" applyFont="1">
      <alignment horizontal="center"/>
    </xf>
    <xf borderId="4" fillId="13" fontId="3" numFmtId="0" xfId="0" applyAlignment="1" applyBorder="1" applyFont="1">
      <alignment horizontal="center"/>
    </xf>
    <xf borderId="3" fillId="8" fontId="3" numFmtId="0" xfId="0" applyAlignment="1" applyBorder="1" applyFont="1">
      <alignment horizontal="center"/>
    </xf>
    <xf borderId="4" fillId="13" fontId="3" numFmtId="0" xfId="0" applyAlignment="1" applyBorder="1" applyFont="1">
      <alignment horizontal="center" shrinkToFit="0" wrapText="1"/>
    </xf>
    <xf borderId="3" fillId="10" fontId="7" numFmtId="1" xfId="0" applyAlignment="1" applyBorder="1" applyFont="1" applyNumberFormat="1">
      <alignment horizontal="center"/>
    </xf>
    <xf borderId="3" fillId="11" fontId="3" numFmtId="0" xfId="0" applyAlignment="1" applyBorder="1" applyFont="1">
      <alignment horizontal="center"/>
    </xf>
    <xf borderId="3" fillId="12" fontId="2" numFmtId="0" xfId="0" applyAlignment="1" applyBorder="1" applyFont="1">
      <alignment horizontal="center"/>
    </xf>
    <xf borderId="2" fillId="16" fontId="6" numFmtId="0" xfId="0" applyAlignment="1" applyBorder="1" applyFont="1">
      <alignment horizontal="center" shrinkToFit="0" wrapText="1"/>
    </xf>
    <xf borderId="3" fillId="13" fontId="3" numFmtId="1" xfId="0" applyAlignment="1" applyBorder="1" applyFont="1" applyNumberFormat="1">
      <alignment horizontal="right"/>
    </xf>
    <xf borderId="3" fillId="15" fontId="2" numFmtId="0" xfId="0" applyAlignment="1" applyBorder="1" applyFont="1">
      <alignment horizontal="center"/>
    </xf>
    <xf borderId="3" fillId="16" fontId="3" numFmtId="0" xfId="0" applyAlignment="1" applyBorder="1" applyFont="1">
      <alignment horizontal="center"/>
    </xf>
    <xf borderId="3" fillId="18" fontId="8" numFmtId="0" xfId="0" applyAlignment="1" applyBorder="1" applyFont="1">
      <alignment horizontal="center"/>
    </xf>
    <xf borderId="2" fillId="18" fontId="8" numFmtId="1" xfId="0" applyAlignment="1" applyBorder="1" applyFont="1" applyNumberFormat="1">
      <alignment horizontal="center" shrinkToFit="0" wrapText="1"/>
    </xf>
    <xf borderId="3" fillId="19" fontId="2" numFmtId="0" xfId="0" applyAlignment="1" applyBorder="1" applyFont="1">
      <alignment horizontal="center"/>
    </xf>
    <xf borderId="3" fillId="20" fontId="3" numFmtId="0" xfId="0" applyAlignment="1" applyBorder="1" applyFont="1">
      <alignment horizontal="center"/>
    </xf>
    <xf borderId="3" fillId="0" fontId="2" numFmtId="164" xfId="0" applyAlignment="1" applyBorder="1" applyFont="1" applyNumberFormat="1">
      <alignment horizontal="center" shrinkToFit="0" vertical="bottom" wrapText="0"/>
    </xf>
    <xf borderId="2" fillId="20" fontId="6" numFmtId="0" xfId="0" applyAlignment="1" applyBorder="1" applyFont="1">
      <alignment horizontal="center" shrinkToFit="0" wrapText="1"/>
    </xf>
    <xf borderId="5" fillId="9" fontId="2" numFmtId="1" xfId="0" applyAlignment="1" applyBorder="1" applyFont="1" applyNumberFormat="1">
      <alignment horizontal="center" shrinkToFit="0" vertical="bottom" wrapText="1"/>
    </xf>
    <xf borderId="3" fillId="0" fontId="2" numFmtId="1" xfId="0" applyAlignment="1" applyBorder="1" applyFont="1" applyNumberFormat="1">
      <alignment horizontal="center" shrinkToFit="0" vertical="bottom" wrapText="1"/>
    </xf>
    <xf borderId="5" fillId="14" fontId="2" numFmtId="1" xfId="0" applyAlignment="1" applyBorder="1" applyFont="1" applyNumberFormat="1">
      <alignment horizontal="center" shrinkToFit="0" vertical="bottom" wrapText="1"/>
    </xf>
    <xf borderId="3" fillId="4" fontId="6" numFmtId="0" xfId="0" applyAlignment="1" applyBorder="1" applyFont="1">
      <alignment horizontal="center"/>
    </xf>
    <xf borderId="5" fillId="17" fontId="2" numFmtId="1" xfId="0" applyAlignment="1" applyBorder="1" applyFont="1" applyNumberFormat="1">
      <alignment horizontal="center" shrinkToFit="0" vertical="bottom" wrapText="1"/>
    </xf>
    <xf borderId="3" fillId="6" fontId="6" numFmtId="0" xfId="0" applyAlignment="1" applyBorder="1" applyFont="1">
      <alignment horizontal="center"/>
    </xf>
    <xf borderId="3" fillId="8" fontId="6" numFmtId="0" xfId="0" applyAlignment="1" applyBorder="1" applyFont="1">
      <alignment horizontal="center"/>
    </xf>
    <xf borderId="3" fillId="11" fontId="3" numFmtId="0" xfId="0" applyAlignment="1" applyBorder="1" applyFont="1">
      <alignment horizontal="center"/>
    </xf>
    <xf borderId="3" fillId="11" fontId="6" numFmtId="0" xfId="0" applyAlignment="1" applyBorder="1" applyFont="1">
      <alignment horizontal="center"/>
    </xf>
    <xf borderId="6" fillId="13" fontId="3" numFmtId="0" xfId="0" applyAlignment="1" applyBorder="1" applyFont="1">
      <alignment horizontal="center"/>
    </xf>
    <xf borderId="3" fillId="16" fontId="6" numFmtId="0" xfId="0" applyAlignment="1" applyBorder="1" applyFont="1">
      <alignment horizontal="center"/>
    </xf>
    <xf borderId="3" fillId="18" fontId="8" numFmtId="1" xfId="0" applyAlignment="1" applyBorder="1" applyFont="1" applyNumberFormat="1">
      <alignment horizontal="center"/>
    </xf>
    <xf borderId="3" fillId="20" fontId="6" numFmtId="0" xfId="0" applyAlignment="1" applyBorder="1" applyFont="1">
      <alignment horizontal="center"/>
    </xf>
    <xf borderId="3" fillId="4" fontId="3" numFmtId="1" xfId="0" applyAlignment="1" applyBorder="1" applyFont="1" applyNumberFormat="1">
      <alignment horizontal="center"/>
    </xf>
    <xf borderId="3" fillId="6" fontId="3" numFmtId="1" xfId="0" applyAlignment="1" applyBorder="1" applyFont="1" applyNumberFormat="1">
      <alignment horizontal="center"/>
    </xf>
    <xf borderId="3" fillId="8" fontId="3" numFmtId="1" xfId="0" applyAlignment="1" applyBorder="1" applyFont="1" applyNumberFormat="1">
      <alignment horizontal="center"/>
    </xf>
    <xf borderId="3" fillId="16" fontId="3" numFmtId="1" xfId="0" applyAlignment="1" applyBorder="1" applyFont="1" applyNumberFormat="1">
      <alignment horizontal="center"/>
    </xf>
    <xf borderId="3" fillId="20" fontId="3" numFmtId="1" xfId="0" applyAlignment="1" applyBorder="1" applyFont="1" applyNumberFormat="1">
      <alignment horizontal="center"/>
    </xf>
    <xf borderId="3" fillId="21" fontId="2" numFmtId="164" xfId="0" applyAlignment="1" applyBorder="1" applyFill="1" applyFont="1" applyNumberFormat="1">
      <alignment horizontal="center" shrinkToFit="0" vertical="bottom" wrapText="0"/>
    </xf>
    <xf borderId="3" fillId="21" fontId="2" numFmtId="1" xfId="0" applyAlignment="1" applyBorder="1" applyFont="1" applyNumberFormat="1">
      <alignment horizontal="center" shrinkToFit="0" vertical="bottom" wrapText="1"/>
    </xf>
    <xf borderId="5" fillId="21" fontId="2" numFmtId="1" xfId="0" applyAlignment="1" applyBorder="1" applyFont="1" applyNumberFormat="1">
      <alignment horizontal="center" shrinkToFit="0" vertical="bottom" wrapText="1"/>
    </xf>
    <xf borderId="2" fillId="18" fontId="8" numFmtId="0" xfId="0" applyAlignment="1" applyBorder="1" applyFont="1">
      <alignment horizontal="center" shrinkToFit="0" wrapText="1"/>
    </xf>
    <xf borderId="0" fillId="5" fontId="2" numFmtId="0" xfId="0" applyAlignment="1" applyFont="1">
      <alignment horizontal="center"/>
    </xf>
    <xf borderId="0" fillId="6" fontId="3" numFmtId="164" xfId="0" applyAlignment="1" applyFont="1" applyNumberFormat="1">
      <alignment horizontal="center"/>
    </xf>
    <xf borderId="1" fillId="6" fontId="3" numFmtId="164" xfId="0" applyAlignment="1" applyBorder="1" applyFont="1" applyNumberFormat="1">
      <alignment horizontal="center"/>
    </xf>
    <xf borderId="3" fillId="6" fontId="3" numFmtId="9" xfId="0" applyAlignment="1" applyBorder="1" applyFont="1" applyNumberFormat="1">
      <alignment horizontal="center"/>
    </xf>
    <xf borderId="0" fillId="7" fontId="7" numFmtId="0" xfId="0" applyAlignment="1" applyFont="1">
      <alignment horizontal="center"/>
    </xf>
    <xf borderId="0" fillId="8" fontId="3" numFmtId="164" xfId="0" applyAlignment="1" applyFont="1" applyNumberFormat="1">
      <alignment horizontal="center"/>
    </xf>
    <xf borderId="0" fillId="10" fontId="7" numFmtId="1" xfId="0" applyAlignment="1" applyFont="1" applyNumberFormat="1">
      <alignment horizontal="center"/>
    </xf>
    <xf borderId="0" fillId="11" fontId="3" numFmtId="164" xfId="0" applyAlignment="1" applyFont="1" applyNumberFormat="1">
      <alignment horizontal="center"/>
    </xf>
    <xf borderId="0" fillId="12" fontId="2" numFmtId="0" xfId="0" applyAlignment="1" applyFont="1">
      <alignment horizontal="center"/>
    </xf>
    <xf borderId="0" fillId="13" fontId="3" numFmtId="164" xfId="0" applyAlignment="1" applyFont="1" applyNumberFormat="1">
      <alignment horizontal="right"/>
    </xf>
    <xf borderId="0" fillId="15" fontId="2" numFmtId="0" xfId="0" applyAlignment="1" applyFont="1">
      <alignment horizontal="center"/>
    </xf>
    <xf borderId="0" fillId="16" fontId="3" numFmtId="164" xfId="0" applyAlignment="1" applyFont="1" applyNumberFormat="1">
      <alignment horizontal="center"/>
    </xf>
    <xf borderId="3" fillId="18" fontId="8" numFmtId="3" xfId="0" applyAlignment="1" applyBorder="1" applyFont="1" applyNumberFormat="1">
      <alignment horizontal="center"/>
    </xf>
    <xf borderId="0" fillId="19" fontId="2" numFmtId="0" xfId="0" applyAlignment="1" applyFont="1">
      <alignment horizontal="center"/>
    </xf>
    <xf borderId="0" fillId="20" fontId="3" numFmtId="164" xfId="0" applyAlignment="1" applyFont="1" applyNumberFormat="1">
      <alignment horizontal="center"/>
    </xf>
    <xf borderId="1" fillId="20" fontId="3" numFmtId="164" xfId="0" applyAlignment="1" applyBorder="1" applyFont="1" applyNumberFormat="1">
      <alignment horizontal="center"/>
    </xf>
    <xf borderId="3" fillId="11" fontId="6" numFmtId="10" xfId="0" applyAlignment="1" applyBorder="1" applyFont="1" applyNumberFormat="1">
      <alignment horizontal="center"/>
    </xf>
    <xf borderId="3" fillId="4" fontId="3" numFmtId="165" xfId="0" applyAlignment="1" applyBorder="1" applyFont="1" applyNumberFormat="1">
      <alignment horizontal="center"/>
    </xf>
    <xf borderId="3" fillId="4" fontId="6" numFmtId="165" xfId="0" applyAlignment="1" applyBorder="1" applyFont="1" applyNumberFormat="1">
      <alignment horizontal="center"/>
    </xf>
    <xf borderId="3" fillId="4" fontId="3" numFmtId="166" xfId="0" applyAlignment="1" applyBorder="1" applyFont="1" applyNumberFormat="1">
      <alignment horizontal="center"/>
    </xf>
    <xf borderId="3" fillId="11" fontId="6" numFmtId="0" xfId="0" applyAlignment="1" applyBorder="1" applyFont="1">
      <alignment horizontal="center"/>
    </xf>
    <xf borderId="3" fillId="16" fontId="3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5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4" max="4" width="32.43"/>
  </cols>
  <sheetData>
    <row r="1">
      <c r="A1" s="1" t="str">
        <f>IFERROR(__xludf.DUMMYFUNCTION("IMPORTRANGE(""https://docs.google.com/spreadsheets/d/14JAeQLQMy3RX_5HOn66xTBMOy2GVkEa6d2x5BhwqeN0/edit#gid=1882708742"",""Public-Summary!A1:N200"")"),"BRT Standard Version")</f>
        <v>BRT Standard Version</v>
      </c>
      <c r="B1" s="1" t="s">
        <v>5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4</v>
      </c>
      <c r="H1" s="4" t="s">
        <v>6</v>
      </c>
      <c r="I1" s="5" t="s">
        <v>7</v>
      </c>
      <c r="J1" s="7" t="s">
        <v>9</v>
      </c>
      <c r="K1" s="7" t="s">
        <v>8</v>
      </c>
      <c r="L1" s="7" t="s">
        <v>10</v>
      </c>
      <c r="M1" s="7" t="s">
        <v>11</v>
      </c>
      <c r="N1" s="7" t="s">
        <v>12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A2" s="11">
        <v>2013.0</v>
      </c>
      <c r="B2" s="11" t="s">
        <v>23</v>
      </c>
      <c r="C2" s="11" t="s">
        <v>25</v>
      </c>
      <c r="D2" s="11" t="s">
        <v>26</v>
      </c>
      <c r="E2" s="11" t="s">
        <v>27</v>
      </c>
      <c r="F2" s="15">
        <v>12.5</v>
      </c>
      <c r="G2" s="16">
        <v>61.0</v>
      </c>
      <c r="H2" s="18" t="s">
        <v>34</v>
      </c>
      <c r="I2" s="20">
        <v>23.0</v>
      </c>
      <c r="J2" s="22">
        <v>7.0</v>
      </c>
      <c r="K2" s="22">
        <v>7.0</v>
      </c>
      <c r="L2" s="22">
        <v>0.0</v>
      </c>
      <c r="M2" s="22">
        <v>5.0</v>
      </c>
      <c r="N2" s="22">
        <v>4.0</v>
      </c>
    </row>
    <row r="3">
      <c r="A3" s="11">
        <v>2013.0</v>
      </c>
      <c r="B3" s="11" t="s">
        <v>42</v>
      </c>
      <c r="C3" s="11" t="s">
        <v>43</v>
      </c>
      <c r="D3" s="11" t="s">
        <v>44</v>
      </c>
      <c r="E3" s="11" t="s">
        <v>45</v>
      </c>
      <c r="F3" s="15">
        <v>16.5</v>
      </c>
      <c r="G3" s="24">
        <v>77.0</v>
      </c>
      <c r="H3" s="26" t="s">
        <v>48</v>
      </c>
      <c r="I3" s="20">
        <v>23.0</v>
      </c>
      <c r="J3" s="22">
        <v>7.0</v>
      </c>
      <c r="K3" s="22">
        <v>7.0</v>
      </c>
      <c r="L3" s="22">
        <v>0.0</v>
      </c>
      <c r="M3" s="22">
        <v>6.0</v>
      </c>
      <c r="N3" s="22">
        <v>3.0</v>
      </c>
    </row>
    <row r="4">
      <c r="A4" s="11">
        <v>2013.0</v>
      </c>
      <c r="B4" s="11" t="s">
        <v>49</v>
      </c>
      <c r="C4" s="11" t="s">
        <v>50</v>
      </c>
      <c r="D4" s="11" t="s">
        <v>51</v>
      </c>
      <c r="E4" s="11" t="s">
        <v>52</v>
      </c>
      <c r="F4" s="15">
        <v>7.0</v>
      </c>
      <c r="G4" s="29">
        <v>92.0</v>
      </c>
      <c r="H4" s="31" t="s">
        <v>60</v>
      </c>
      <c r="I4" s="20">
        <v>33.0</v>
      </c>
      <c r="J4" s="22">
        <v>7.0</v>
      </c>
      <c r="K4" s="22">
        <v>7.0</v>
      </c>
      <c r="L4" s="22">
        <v>7.0</v>
      </c>
      <c r="M4" s="22">
        <v>6.0</v>
      </c>
      <c r="N4" s="22">
        <v>6.0</v>
      </c>
    </row>
    <row r="5">
      <c r="A5" s="11">
        <v>2013.0</v>
      </c>
      <c r="B5" s="11" t="s">
        <v>49</v>
      </c>
      <c r="C5" s="11" t="s">
        <v>50</v>
      </c>
      <c r="D5" s="11" t="s">
        <v>51</v>
      </c>
      <c r="E5" s="11" t="s">
        <v>61</v>
      </c>
      <c r="F5" s="15">
        <v>12.39</v>
      </c>
      <c r="G5" s="24">
        <v>82.0</v>
      </c>
      <c r="H5" s="26" t="s">
        <v>48</v>
      </c>
      <c r="I5" s="20">
        <v>33.0</v>
      </c>
      <c r="J5" s="22">
        <v>7.0</v>
      </c>
      <c r="K5" s="22">
        <v>7.0</v>
      </c>
      <c r="L5" s="22">
        <v>7.0</v>
      </c>
      <c r="M5" s="22">
        <v>6.0</v>
      </c>
      <c r="N5" s="22">
        <v>6.0</v>
      </c>
    </row>
    <row r="6">
      <c r="A6" s="11">
        <v>2013.0</v>
      </c>
      <c r="B6" s="11" t="s">
        <v>49</v>
      </c>
      <c r="C6" s="11" t="s">
        <v>50</v>
      </c>
      <c r="D6" s="11" t="s">
        <v>51</v>
      </c>
      <c r="E6" s="11" t="s">
        <v>62</v>
      </c>
      <c r="F6" s="15">
        <v>10.42</v>
      </c>
      <c r="G6" s="24">
        <v>82.0</v>
      </c>
      <c r="H6" s="26" t="s">
        <v>48</v>
      </c>
      <c r="I6" s="20">
        <v>33.0</v>
      </c>
      <c r="J6" s="22">
        <v>7.0</v>
      </c>
      <c r="K6" s="22">
        <v>7.0</v>
      </c>
      <c r="L6" s="22">
        <v>7.0</v>
      </c>
      <c r="M6" s="22">
        <v>6.0</v>
      </c>
      <c r="N6" s="22">
        <v>6.0</v>
      </c>
    </row>
    <row r="7">
      <c r="A7" s="11">
        <v>2013.0</v>
      </c>
      <c r="B7" s="11" t="s">
        <v>49</v>
      </c>
      <c r="C7" s="11" t="s">
        <v>50</v>
      </c>
      <c r="D7" s="11" t="s">
        <v>51</v>
      </c>
      <c r="E7" s="11" t="s">
        <v>63</v>
      </c>
      <c r="F7" s="15">
        <v>8.9</v>
      </c>
      <c r="G7" s="24">
        <v>82.0</v>
      </c>
      <c r="H7" s="26" t="s">
        <v>48</v>
      </c>
      <c r="I7" s="20">
        <v>33.0</v>
      </c>
      <c r="J7" s="22">
        <v>7.0</v>
      </c>
      <c r="K7" s="22">
        <v>7.0</v>
      </c>
      <c r="L7" s="22">
        <v>7.0</v>
      </c>
      <c r="M7" s="22">
        <v>6.0</v>
      </c>
      <c r="N7" s="22">
        <v>6.0</v>
      </c>
    </row>
    <row r="8">
      <c r="A8" s="11">
        <v>2013.0</v>
      </c>
      <c r="B8" s="11" t="s">
        <v>49</v>
      </c>
      <c r="C8" s="11" t="s">
        <v>50</v>
      </c>
      <c r="D8" s="11" t="s">
        <v>51</v>
      </c>
      <c r="E8" s="11" t="s">
        <v>65</v>
      </c>
      <c r="F8" s="15">
        <v>10.6</v>
      </c>
      <c r="G8" s="24">
        <v>82.0</v>
      </c>
      <c r="H8" s="26" t="s">
        <v>48</v>
      </c>
      <c r="I8" s="20">
        <v>33.0</v>
      </c>
      <c r="J8" s="22">
        <v>7.0</v>
      </c>
      <c r="K8" s="22">
        <v>7.0</v>
      </c>
      <c r="L8" s="22">
        <v>7.0</v>
      </c>
      <c r="M8" s="22">
        <v>6.0</v>
      </c>
      <c r="N8" s="22">
        <v>6.0</v>
      </c>
    </row>
    <row r="9">
      <c r="A9" s="11">
        <v>2013.0</v>
      </c>
      <c r="B9" s="11" t="s">
        <v>49</v>
      </c>
      <c r="C9" s="11" t="s">
        <v>50</v>
      </c>
      <c r="D9" s="11" t="s">
        <v>51</v>
      </c>
      <c r="E9" s="11" t="s">
        <v>69</v>
      </c>
      <c r="F9" s="15">
        <v>10.3</v>
      </c>
      <c r="G9" s="24">
        <v>82.0</v>
      </c>
      <c r="H9" s="26" t="s">
        <v>48</v>
      </c>
      <c r="I9" s="20">
        <v>33.0</v>
      </c>
      <c r="J9" s="22">
        <v>7.0</v>
      </c>
      <c r="K9" s="22">
        <v>7.0</v>
      </c>
      <c r="L9" s="22">
        <v>7.0</v>
      </c>
      <c r="M9" s="22">
        <v>6.0</v>
      </c>
      <c r="N9" s="22">
        <v>6.0</v>
      </c>
    </row>
    <row r="10">
      <c r="A10" s="11">
        <v>2013.0</v>
      </c>
      <c r="B10" s="11" t="s">
        <v>49</v>
      </c>
      <c r="C10" s="11" t="s">
        <v>50</v>
      </c>
      <c r="D10" s="11" t="s">
        <v>51</v>
      </c>
      <c r="E10" s="11" t="s">
        <v>72</v>
      </c>
      <c r="F10" s="15">
        <v>14.49</v>
      </c>
      <c r="G10" s="24">
        <v>82.0</v>
      </c>
      <c r="H10" s="26" t="s">
        <v>48</v>
      </c>
      <c r="I10" s="20">
        <v>33.0</v>
      </c>
      <c r="J10" s="22">
        <v>7.0</v>
      </c>
      <c r="K10" s="22">
        <v>7.0</v>
      </c>
      <c r="L10" s="22">
        <v>7.0</v>
      </c>
      <c r="M10" s="22">
        <v>6.0</v>
      </c>
      <c r="N10" s="22">
        <v>6.0</v>
      </c>
    </row>
    <row r="11">
      <c r="A11" s="11">
        <v>2013.0</v>
      </c>
      <c r="B11" s="11" t="s">
        <v>49</v>
      </c>
      <c r="C11" s="11" t="s">
        <v>73</v>
      </c>
      <c r="D11" s="11" t="s">
        <v>74</v>
      </c>
      <c r="E11" s="11" t="s">
        <v>75</v>
      </c>
      <c r="F11" s="15">
        <v>52.0</v>
      </c>
      <c r="G11" s="29">
        <v>88.0</v>
      </c>
      <c r="H11" s="31" t="s">
        <v>60</v>
      </c>
      <c r="I11" s="20">
        <v>33.0</v>
      </c>
      <c r="J11" s="22">
        <v>7.0</v>
      </c>
      <c r="K11" s="22">
        <v>7.0</v>
      </c>
      <c r="L11" s="22">
        <v>7.0</v>
      </c>
      <c r="M11" s="22">
        <v>6.0</v>
      </c>
      <c r="N11" s="22">
        <v>6.0</v>
      </c>
    </row>
    <row r="12">
      <c r="A12" s="11">
        <v>2013.0</v>
      </c>
      <c r="B12" s="11" t="s">
        <v>49</v>
      </c>
      <c r="C12" s="11" t="s">
        <v>76</v>
      </c>
      <c r="D12" s="11" t="s">
        <v>77</v>
      </c>
      <c r="E12" s="11" t="s">
        <v>78</v>
      </c>
      <c r="F12" s="15">
        <v>12.0</v>
      </c>
      <c r="G12" s="24">
        <v>80.0</v>
      </c>
      <c r="H12" s="26" t="s">
        <v>48</v>
      </c>
      <c r="I12" s="20">
        <v>33.0</v>
      </c>
      <c r="J12" s="22">
        <v>7.0</v>
      </c>
      <c r="K12" s="22">
        <v>7.0</v>
      </c>
      <c r="L12" s="22">
        <v>7.0</v>
      </c>
      <c r="M12" s="22">
        <v>6.0</v>
      </c>
      <c r="N12" s="22">
        <v>6.0</v>
      </c>
    </row>
    <row r="13">
      <c r="A13" s="11">
        <v>2013.0</v>
      </c>
      <c r="B13" s="11" t="s">
        <v>49</v>
      </c>
      <c r="C13" s="11" t="s">
        <v>76</v>
      </c>
      <c r="D13" s="11" t="s">
        <v>79</v>
      </c>
      <c r="E13" s="11" t="s">
        <v>80</v>
      </c>
      <c r="F13" s="15">
        <v>33.0</v>
      </c>
      <c r="G13" s="16">
        <v>60.0</v>
      </c>
      <c r="H13" s="18" t="s">
        <v>34</v>
      </c>
      <c r="I13" s="20">
        <v>20.0</v>
      </c>
      <c r="J13" s="22">
        <v>7.0</v>
      </c>
      <c r="K13" s="22">
        <v>7.0</v>
      </c>
      <c r="L13" s="22">
        <v>1.0</v>
      </c>
      <c r="M13" s="22">
        <v>5.0</v>
      </c>
      <c r="N13" s="22">
        <v>0.0</v>
      </c>
    </row>
    <row r="14">
      <c r="A14" s="11">
        <v>2013.0</v>
      </c>
      <c r="B14" s="11" t="s">
        <v>81</v>
      </c>
      <c r="C14" s="11" t="s">
        <v>82</v>
      </c>
      <c r="D14" s="11" t="s">
        <v>83</v>
      </c>
      <c r="E14" s="11" t="s">
        <v>84</v>
      </c>
      <c r="F14" s="15">
        <v>30.0</v>
      </c>
      <c r="G14" s="16">
        <v>64.0</v>
      </c>
      <c r="H14" s="18" t="s">
        <v>34</v>
      </c>
      <c r="I14" s="20">
        <v>20.0</v>
      </c>
      <c r="J14" s="22">
        <v>7.0</v>
      </c>
      <c r="K14" s="22">
        <v>7.0</v>
      </c>
      <c r="L14" s="22">
        <v>0.0</v>
      </c>
      <c r="M14" s="22">
        <v>6.0</v>
      </c>
      <c r="N14" s="22">
        <v>0.0</v>
      </c>
    </row>
    <row r="15">
      <c r="A15" s="11">
        <v>2013.0</v>
      </c>
      <c r="B15" s="11" t="s">
        <v>85</v>
      </c>
      <c r="C15" s="11" t="s">
        <v>86</v>
      </c>
      <c r="D15" s="11" t="s">
        <v>87</v>
      </c>
      <c r="E15" s="11" t="s">
        <v>88</v>
      </c>
      <c r="F15" s="15">
        <v>59.0</v>
      </c>
      <c r="G15" s="16">
        <v>57.0</v>
      </c>
      <c r="H15" s="18" t="s">
        <v>34</v>
      </c>
      <c r="I15" s="20">
        <v>20.0</v>
      </c>
      <c r="J15" s="22">
        <v>4.0</v>
      </c>
      <c r="K15" s="22">
        <v>4.0</v>
      </c>
      <c r="L15" s="22">
        <v>6.0</v>
      </c>
      <c r="M15" s="22">
        <v>0.0</v>
      </c>
      <c r="N15" s="22">
        <v>6.0</v>
      </c>
    </row>
    <row r="16">
      <c r="A16" s="11">
        <v>2013.0</v>
      </c>
      <c r="B16" s="11" t="s">
        <v>85</v>
      </c>
      <c r="C16" s="11" t="s">
        <v>89</v>
      </c>
      <c r="D16" s="11" t="s">
        <v>90</v>
      </c>
      <c r="E16" s="11" t="s">
        <v>88</v>
      </c>
      <c r="F16" s="15">
        <v>51.9</v>
      </c>
      <c r="G16" s="16">
        <v>68.0</v>
      </c>
      <c r="H16" s="18" t="s">
        <v>34</v>
      </c>
      <c r="I16" s="20">
        <v>27.0</v>
      </c>
      <c r="J16" s="22">
        <v>7.0</v>
      </c>
      <c r="K16" s="22">
        <v>7.0</v>
      </c>
      <c r="L16" s="22">
        <v>7.0</v>
      </c>
      <c r="M16" s="22">
        <v>0.0</v>
      </c>
      <c r="N16" s="22">
        <v>6.0</v>
      </c>
    </row>
    <row r="17">
      <c r="A17" s="11">
        <v>2013.0</v>
      </c>
      <c r="B17" s="11" t="s">
        <v>85</v>
      </c>
      <c r="C17" s="11" t="s">
        <v>91</v>
      </c>
      <c r="D17" s="11" t="s">
        <v>92</v>
      </c>
      <c r="E17" s="11" t="s">
        <v>93</v>
      </c>
      <c r="F17" s="15">
        <v>22.5</v>
      </c>
      <c r="G17" s="29">
        <v>91.0</v>
      </c>
      <c r="H17" s="31" t="s">
        <v>60</v>
      </c>
      <c r="I17" s="20">
        <v>33.0</v>
      </c>
      <c r="J17" s="22">
        <v>7.0</v>
      </c>
      <c r="K17" s="22">
        <v>7.0</v>
      </c>
      <c r="L17" s="22">
        <v>7.0</v>
      </c>
      <c r="M17" s="22">
        <v>6.0</v>
      </c>
      <c r="N17" s="22">
        <v>6.0</v>
      </c>
    </row>
    <row r="18">
      <c r="A18" s="11">
        <v>2013.0</v>
      </c>
      <c r="B18" s="11" t="s">
        <v>85</v>
      </c>
      <c r="C18" s="11" t="s">
        <v>94</v>
      </c>
      <c r="D18" s="11" t="s">
        <v>95</v>
      </c>
      <c r="E18" s="11" t="s">
        <v>96</v>
      </c>
      <c r="F18" s="15">
        <v>15.0</v>
      </c>
      <c r="G18" s="16">
        <v>67.0</v>
      </c>
      <c r="H18" s="18" t="s">
        <v>34</v>
      </c>
      <c r="I18" s="20">
        <v>25.0</v>
      </c>
      <c r="J18" s="22">
        <v>7.0</v>
      </c>
      <c r="K18" s="22">
        <v>7.0</v>
      </c>
      <c r="L18" s="22">
        <v>7.0</v>
      </c>
      <c r="M18" s="22">
        <v>0.0</v>
      </c>
      <c r="N18" s="22">
        <v>4.0</v>
      </c>
    </row>
    <row r="19">
      <c r="A19" s="11">
        <v>2013.0</v>
      </c>
      <c r="B19" s="11" t="s">
        <v>85</v>
      </c>
      <c r="C19" s="11" t="s">
        <v>94</v>
      </c>
      <c r="D19" s="11" t="s">
        <v>95</v>
      </c>
      <c r="E19" s="11" t="s">
        <v>97</v>
      </c>
      <c r="F19" s="15">
        <v>4.8</v>
      </c>
      <c r="G19" s="16">
        <v>67.0</v>
      </c>
      <c r="H19" s="18" t="s">
        <v>34</v>
      </c>
      <c r="I19" s="20">
        <v>25.0</v>
      </c>
      <c r="J19" s="22">
        <v>7.0</v>
      </c>
      <c r="K19" s="22">
        <v>7.0</v>
      </c>
      <c r="L19" s="22">
        <v>7.0</v>
      </c>
      <c r="M19" s="22">
        <v>0.0</v>
      </c>
      <c r="N19" s="22">
        <v>4.0</v>
      </c>
    </row>
    <row r="20">
      <c r="A20" s="11">
        <v>2013.0</v>
      </c>
      <c r="B20" s="11" t="s">
        <v>85</v>
      </c>
      <c r="C20" s="11" t="s">
        <v>94</v>
      </c>
      <c r="D20" s="11" t="s">
        <v>95</v>
      </c>
      <c r="E20" s="11" t="s">
        <v>98</v>
      </c>
      <c r="F20" s="15">
        <v>8.0</v>
      </c>
      <c r="G20" s="16">
        <v>67.0</v>
      </c>
      <c r="H20" s="18" t="s">
        <v>34</v>
      </c>
      <c r="I20" s="20">
        <v>25.0</v>
      </c>
      <c r="J20" s="22">
        <v>7.0</v>
      </c>
      <c r="K20" s="22">
        <v>7.0</v>
      </c>
      <c r="L20" s="22">
        <v>7.0</v>
      </c>
      <c r="M20" s="22">
        <v>0.0</v>
      </c>
      <c r="N20" s="22">
        <v>4.0</v>
      </c>
    </row>
    <row r="21">
      <c r="A21" s="11">
        <v>2013.0</v>
      </c>
      <c r="B21" s="11" t="s">
        <v>85</v>
      </c>
      <c r="C21" s="11" t="s">
        <v>94</v>
      </c>
      <c r="D21" s="11" t="s">
        <v>95</v>
      </c>
      <c r="E21" s="11" t="s">
        <v>99</v>
      </c>
      <c r="F21" s="15">
        <v>6.6</v>
      </c>
      <c r="G21" s="16">
        <v>67.0</v>
      </c>
      <c r="H21" s="18" t="s">
        <v>34</v>
      </c>
      <c r="I21" s="20">
        <v>25.0</v>
      </c>
      <c r="J21" s="22">
        <v>7.0</v>
      </c>
      <c r="K21" s="22">
        <v>7.0</v>
      </c>
      <c r="L21" s="22">
        <v>7.0</v>
      </c>
      <c r="M21" s="22">
        <v>0.0</v>
      </c>
      <c r="N21" s="22">
        <v>4.0</v>
      </c>
    </row>
    <row r="22">
      <c r="A22" s="11">
        <v>2013.0</v>
      </c>
      <c r="B22" s="11" t="s">
        <v>85</v>
      </c>
      <c r="C22" s="11" t="s">
        <v>100</v>
      </c>
      <c r="D22" s="11" t="s">
        <v>101</v>
      </c>
      <c r="E22" s="11" t="s">
        <v>102</v>
      </c>
      <c r="F22" s="15">
        <v>8.6</v>
      </c>
      <c r="G22" s="24">
        <v>84.0</v>
      </c>
      <c r="H22" s="26" t="s">
        <v>48</v>
      </c>
      <c r="I22" s="20">
        <v>32.0</v>
      </c>
      <c r="J22" s="22">
        <v>7.0</v>
      </c>
      <c r="K22" s="22">
        <v>7.0</v>
      </c>
      <c r="L22" s="22">
        <v>7.0</v>
      </c>
      <c r="M22" s="22">
        <v>5.0</v>
      </c>
      <c r="N22" s="22">
        <v>6.0</v>
      </c>
    </row>
    <row r="23">
      <c r="A23" s="11">
        <v>2013.0</v>
      </c>
      <c r="B23" s="11" t="s">
        <v>103</v>
      </c>
      <c r="C23" s="11" t="s">
        <v>104</v>
      </c>
      <c r="D23" s="11" t="s">
        <v>105</v>
      </c>
      <c r="E23" s="11" t="s">
        <v>106</v>
      </c>
      <c r="F23" s="15">
        <v>13.2</v>
      </c>
      <c r="G23" s="24">
        <v>77.0</v>
      </c>
      <c r="H23" s="26" t="s">
        <v>48</v>
      </c>
      <c r="I23" s="20">
        <v>32.0</v>
      </c>
      <c r="J23" s="22">
        <v>7.0</v>
      </c>
      <c r="K23" s="22">
        <v>7.0</v>
      </c>
      <c r="L23" s="22">
        <v>7.0</v>
      </c>
      <c r="M23" s="22">
        <v>5.0</v>
      </c>
      <c r="N23" s="22">
        <v>6.0</v>
      </c>
    </row>
    <row r="24">
      <c r="A24" s="11">
        <v>2013.0</v>
      </c>
      <c r="B24" s="11" t="s">
        <v>103</v>
      </c>
      <c r="C24" s="11" t="s">
        <v>107</v>
      </c>
      <c r="D24" s="11" t="s">
        <v>108</v>
      </c>
      <c r="E24" s="11" t="s">
        <v>109</v>
      </c>
      <c r="F24" s="15">
        <v>11.6</v>
      </c>
      <c r="G24" s="24">
        <v>83.0</v>
      </c>
      <c r="H24" s="26" t="s">
        <v>48</v>
      </c>
      <c r="I24" s="20">
        <v>32.0</v>
      </c>
      <c r="J24" s="22">
        <v>7.0</v>
      </c>
      <c r="K24" s="22">
        <v>7.0</v>
      </c>
      <c r="L24" s="22">
        <v>7.0</v>
      </c>
      <c r="M24" s="22">
        <v>5.0</v>
      </c>
      <c r="N24" s="22">
        <v>6.0</v>
      </c>
    </row>
    <row r="25">
      <c r="A25" s="11">
        <v>2013.0</v>
      </c>
      <c r="B25" s="11" t="s">
        <v>103</v>
      </c>
      <c r="C25" s="11" t="s">
        <v>107</v>
      </c>
      <c r="D25" s="11" t="s">
        <v>108</v>
      </c>
      <c r="E25" s="11" t="s">
        <v>110</v>
      </c>
      <c r="F25" s="15">
        <v>9.6</v>
      </c>
      <c r="G25" s="29">
        <v>89.0</v>
      </c>
      <c r="H25" s="31" t="s">
        <v>60</v>
      </c>
      <c r="I25" s="20">
        <v>33.0</v>
      </c>
      <c r="J25" s="22">
        <v>7.0</v>
      </c>
      <c r="K25" s="22">
        <v>7.0</v>
      </c>
      <c r="L25" s="22">
        <v>7.0</v>
      </c>
      <c r="M25" s="22">
        <v>6.0</v>
      </c>
      <c r="N25" s="22">
        <v>6.0</v>
      </c>
    </row>
    <row r="26">
      <c r="A26" s="11">
        <v>2013.0</v>
      </c>
      <c r="B26" s="11" t="s">
        <v>103</v>
      </c>
      <c r="C26" s="11" t="s">
        <v>107</v>
      </c>
      <c r="D26" s="11" t="s">
        <v>108</v>
      </c>
      <c r="E26" s="11" t="s">
        <v>111</v>
      </c>
      <c r="F26" s="15">
        <v>7.3</v>
      </c>
      <c r="G26" s="24">
        <v>83.0</v>
      </c>
      <c r="H26" s="26" t="s">
        <v>48</v>
      </c>
      <c r="I26" s="20">
        <v>32.0</v>
      </c>
      <c r="J26" s="22">
        <v>7.0</v>
      </c>
      <c r="K26" s="22">
        <v>7.0</v>
      </c>
      <c r="L26" s="22">
        <v>7.0</v>
      </c>
      <c r="M26" s="22">
        <v>5.0</v>
      </c>
      <c r="N26" s="22">
        <v>6.0</v>
      </c>
    </row>
    <row r="27">
      <c r="A27" s="11">
        <v>2013.0</v>
      </c>
      <c r="B27" s="11" t="s">
        <v>103</v>
      </c>
      <c r="C27" s="11" t="s">
        <v>107</v>
      </c>
      <c r="D27" s="11" t="s">
        <v>108</v>
      </c>
      <c r="E27" s="11" t="s">
        <v>112</v>
      </c>
      <c r="F27" s="15">
        <v>7.5</v>
      </c>
      <c r="G27" s="29">
        <v>86.0</v>
      </c>
      <c r="H27" s="31" t="s">
        <v>60</v>
      </c>
      <c r="I27" s="20">
        <v>33.0</v>
      </c>
      <c r="J27" s="22">
        <v>7.0</v>
      </c>
      <c r="K27" s="22">
        <v>7.0</v>
      </c>
      <c r="L27" s="22">
        <v>7.0</v>
      </c>
      <c r="M27" s="22">
        <v>6.0</v>
      </c>
      <c r="N27" s="22">
        <v>6.0</v>
      </c>
    </row>
    <row r="28">
      <c r="A28" s="11">
        <v>2013.0</v>
      </c>
      <c r="B28" s="11" t="s">
        <v>103</v>
      </c>
      <c r="C28" s="11" t="s">
        <v>107</v>
      </c>
      <c r="D28" s="11" t="s">
        <v>108</v>
      </c>
      <c r="E28" s="11" t="s">
        <v>113</v>
      </c>
      <c r="F28" s="15">
        <v>12.7</v>
      </c>
      <c r="G28" s="29">
        <v>88.0</v>
      </c>
      <c r="H28" s="31" t="s">
        <v>60</v>
      </c>
      <c r="I28" s="20">
        <v>32.0</v>
      </c>
      <c r="J28" s="22">
        <v>7.0</v>
      </c>
      <c r="K28" s="22">
        <v>7.0</v>
      </c>
      <c r="L28" s="22">
        <v>7.0</v>
      </c>
      <c r="M28" s="22">
        <v>5.0</v>
      </c>
      <c r="N28" s="22">
        <v>6.0</v>
      </c>
    </row>
    <row r="29">
      <c r="A29" s="11">
        <v>2013.0</v>
      </c>
      <c r="B29" s="11" t="s">
        <v>103</v>
      </c>
      <c r="C29" s="11" t="s">
        <v>107</v>
      </c>
      <c r="D29" s="11" t="s">
        <v>108</v>
      </c>
      <c r="E29" s="11" t="s">
        <v>114</v>
      </c>
      <c r="F29" s="15">
        <v>8.6</v>
      </c>
      <c r="G29" s="29">
        <v>89.0</v>
      </c>
      <c r="H29" s="31" t="s">
        <v>60</v>
      </c>
      <c r="I29" s="20">
        <v>33.0</v>
      </c>
      <c r="J29" s="22">
        <v>7.0</v>
      </c>
      <c r="K29" s="22">
        <v>7.0</v>
      </c>
      <c r="L29" s="22">
        <v>7.0</v>
      </c>
      <c r="M29" s="22">
        <v>6.0</v>
      </c>
      <c r="N29" s="22">
        <v>6.0</v>
      </c>
    </row>
    <row r="30">
      <c r="A30" s="11">
        <v>2013.0</v>
      </c>
      <c r="B30" s="11" t="s">
        <v>103</v>
      </c>
      <c r="C30" s="11" t="s">
        <v>107</v>
      </c>
      <c r="D30" s="11" t="s">
        <v>108</v>
      </c>
      <c r="E30" s="11" t="s">
        <v>115</v>
      </c>
      <c r="F30" s="15">
        <v>10.8</v>
      </c>
      <c r="G30" s="29">
        <v>86.0</v>
      </c>
      <c r="H30" s="31" t="s">
        <v>60</v>
      </c>
      <c r="I30" s="20">
        <v>33.0</v>
      </c>
      <c r="J30" s="22">
        <v>7.0</v>
      </c>
      <c r="K30" s="22">
        <v>7.0</v>
      </c>
      <c r="L30" s="22">
        <v>7.0</v>
      </c>
      <c r="M30" s="22">
        <v>6.0</v>
      </c>
      <c r="N30" s="22">
        <v>6.0</v>
      </c>
    </row>
    <row r="31">
      <c r="A31" s="11">
        <v>2013.0</v>
      </c>
      <c r="B31" s="11" t="s">
        <v>103</v>
      </c>
      <c r="C31" s="11" t="s">
        <v>116</v>
      </c>
      <c r="D31" s="11" t="s">
        <v>117</v>
      </c>
      <c r="E31" s="11" t="s">
        <v>118</v>
      </c>
      <c r="F31" s="15">
        <v>39.0</v>
      </c>
      <c r="G31" s="24">
        <v>82.0</v>
      </c>
      <c r="H31" s="26" t="s">
        <v>48</v>
      </c>
      <c r="I31" s="20">
        <v>33.0</v>
      </c>
      <c r="J31" s="22">
        <v>7.0</v>
      </c>
      <c r="K31" s="22">
        <v>7.0</v>
      </c>
      <c r="L31" s="22">
        <v>7.0</v>
      </c>
      <c r="M31" s="22">
        <v>6.0</v>
      </c>
      <c r="N31" s="22">
        <v>6.0</v>
      </c>
    </row>
    <row r="32">
      <c r="A32" s="11">
        <v>2013.0</v>
      </c>
      <c r="B32" s="11" t="s">
        <v>103</v>
      </c>
      <c r="C32" s="11" t="s">
        <v>119</v>
      </c>
      <c r="D32" s="11" t="s">
        <v>120</v>
      </c>
      <c r="E32" s="11" t="s">
        <v>121</v>
      </c>
      <c r="F32" s="15">
        <v>12.5</v>
      </c>
      <c r="G32" s="29">
        <v>85.0</v>
      </c>
      <c r="H32" s="31" t="s">
        <v>60</v>
      </c>
      <c r="I32" s="20">
        <v>32.0</v>
      </c>
      <c r="J32" s="22">
        <v>7.0</v>
      </c>
      <c r="K32" s="22">
        <v>7.0</v>
      </c>
      <c r="L32" s="22">
        <v>7.0</v>
      </c>
      <c r="M32" s="22">
        <v>5.0</v>
      </c>
      <c r="N32" s="22">
        <v>6.0</v>
      </c>
    </row>
    <row r="33">
      <c r="A33" s="11">
        <v>2013.0</v>
      </c>
      <c r="B33" s="11" t="s">
        <v>103</v>
      </c>
      <c r="C33" s="11" t="s">
        <v>122</v>
      </c>
      <c r="D33" s="11" t="s">
        <v>123</v>
      </c>
      <c r="E33" s="11" t="s">
        <v>121</v>
      </c>
      <c r="F33" s="15">
        <v>19.15</v>
      </c>
      <c r="G33" s="24">
        <v>77.0</v>
      </c>
      <c r="H33" s="26" t="s">
        <v>48</v>
      </c>
      <c r="I33" s="20">
        <v>33.0</v>
      </c>
      <c r="J33" s="22">
        <v>7.0</v>
      </c>
      <c r="K33" s="22">
        <v>7.0</v>
      </c>
      <c r="L33" s="22">
        <v>7.0</v>
      </c>
      <c r="M33" s="22">
        <v>6.0</v>
      </c>
      <c r="N33" s="22">
        <v>6.0</v>
      </c>
    </row>
    <row r="34">
      <c r="A34" s="11">
        <v>2013.0</v>
      </c>
      <c r="B34" s="11" t="s">
        <v>124</v>
      </c>
      <c r="C34" s="11" t="s">
        <v>125</v>
      </c>
      <c r="D34" s="11" t="s">
        <v>126</v>
      </c>
      <c r="E34" s="11" t="s">
        <v>127</v>
      </c>
      <c r="F34" s="15">
        <v>16.5</v>
      </c>
      <c r="G34" s="16">
        <v>67.0</v>
      </c>
      <c r="H34" s="18" t="s">
        <v>34</v>
      </c>
      <c r="I34" s="20">
        <v>32.0</v>
      </c>
      <c r="J34" s="22">
        <v>6.0</v>
      </c>
      <c r="K34" s="22">
        <v>7.0</v>
      </c>
      <c r="L34" s="22">
        <v>7.0</v>
      </c>
      <c r="M34" s="22">
        <v>6.0</v>
      </c>
      <c r="N34" s="22">
        <v>6.0</v>
      </c>
    </row>
    <row r="35">
      <c r="A35" s="11">
        <v>2013.0</v>
      </c>
      <c r="B35" s="11" t="s">
        <v>124</v>
      </c>
      <c r="C35" s="11" t="s">
        <v>125</v>
      </c>
      <c r="D35" s="11" t="s">
        <v>126</v>
      </c>
      <c r="E35" s="11" t="s">
        <v>128</v>
      </c>
      <c r="F35" s="15">
        <v>13.9</v>
      </c>
      <c r="G35" s="16">
        <v>68.0</v>
      </c>
      <c r="H35" s="18" t="s">
        <v>34</v>
      </c>
      <c r="I35" s="20">
        <v>32.0</v>
      </c>
      <c r="J35" s="22">
        <v>6.0</v>
      </c>
      <c r="K35" s="22">
        <v>7.0</v>
      </c>
      <c r="L35" s="22">
        <v>7.0</v>
      </c>
      <c r="M35" s="22">
        <v>6.0</v>
      </c>
      <c r="N35" s="22">
        <v>6.0</v>
      </c>
    </row>
    <row r="36">
      <c r="A36" s="11">
        <v>2013.0</v>
      </c>
      <c r="B36" s="11" t="s">
        <v>124</v>
      </c>
      <c r="C36" s="11" t="s">
        <v>129</v>
      </c>
      <c r="D36" s="11" t="s">
        <v>130</v>
      </c>
      <c r="E36" s="11" t="s">
        <v>131</v>
      </c>
      <c r="F36" s="15">
        <v>65.4</v>
      </c>
      <c r="G36" s="24">
        <v>74.0</v>
      </c>
      <c r="H36" s="26" t="s">
        <v>48</v>
      </c>
      <c r="I36" s="20">
        <v>29.0</v>
      </c>
      <c r="J36" s="22">
        <v>7.0</v>
      </c>
      <c r="K36" s="22">
        <v>4.0</v>
      </c>
      <c r="L36" s="22">
        <v>7.0</v>
      </c>
      <c r="M36" s="22">
        <v>5.0</v>
      </c>
      <c r="N36" s="22">
        <v>6.0</v>
      </c>
    </row>
    <row r="37">
      <c r="A37" s="11">
        <v>2013.0</v>
      </c>
      <c r="B37" s="11" t="s">
        <v>132</v>
      </c>
      <c r="C37" s="11" t="s">
        <v>133</v>
      </c>
      <c r="D37" s="11" t="s">
        <v>134</v>
      </c>
      <c r="E37" s="11" t="s">
        <v>135</v>
      </c>
      <c r="F37" s="15">
        <v>6.9</v>
      </c>
      <c r="G37" s="16">
        <v>69.0</v>
      </c>
      <c r="H37" s="18" t="s">
        <v>34</v>
      </c>
      <c r="I37" s="20">
        <v>28.0</v>
      </c>
      <c r="J37" s="22">
        <v>7.0</v>
      </c>
      <c r="K37" s="22">
        <v>7.0</v>
      </c>
      <c r="L37" s="22">
        <v>6.0</v>
      </c>
      <c r="M37" s="22">
        <v>4.0</v>
      </c>
      <c r="N37" s="22">
        <v>4.0</v>
      </c>
    </row>
    <row r="38">
      <c r="A38" s="11">
        <v>2013.0</v>
      </c>
      <c r="B38" s="11" t="s">
        <v>132</v>
      </c>
      <c r="C38" s="11" t="s">
        <v>136</v>
      </c>
      <c r="D38" s="11" t="s">
        <v>137</v>
      </c>
      <c r="E38" s="11" t="s">
        <v>138</v>
      </c>
      <c r="F38" s="15">
        <v>13.0</v>
      </c>
      <c r="G38" s="24">
        <v>73.0</v>
      </c>
      <c r="H38" s="26" t="s">
        <v>48</v>
      </c>
      <c r="I38" s="20">
        <v>32.0</v>
      </c>
      <c r="J38" s="22">
        <v>7.0</v>
      </c>
      <c r="K38" s="22">
        <v>7.0</v>
      </c>
      <c r="L38" s="22">
        <v>6.0</v>
      </c>
      <c r="M38" s="22">
        <v>6.0</v>
      </c>
      <c r="N38" s="22">
        <v>6.0</v>
      </c>
    </row>
    <row r="39">
      <c r="A39" s="11">
        <v>2013.0</v>
      </c>
      <c r="B39" s="11" t="s">
        <v>139</v>
      </c>
      <c r="C39" s="11" t="s">
        <v>140</v>
      </c>
      <c r="D39" s="11" t="s">
        <v>141</v>
      </c>
      <c r="E39" s="11" t="s">
        <v>142</v>
      </c>
      <c r="F39" s="15">
        <v>21.5</v>
      </c>
      <c r="G39" s="16">
        <v>68.0</v>
      </c>
      <c r="H39" s="18" t="s">
        <v>34</v>
      </c>
      <c r="I39" s="20">
        <v>31.0</v>
      </c>
      <c r="J39" s="22">
        <v>7.0</v>
      </c>
      <c r="K39" s="22">
        <v>7.0</v>
      </c>
      <c r="L39" s="22">
        <v>7.0</v>
      </c>
      <c r="M39" s="22">
        <v>4.0</v>
      </c>
      <c r="N39" s="22">
        <v>6.0</v>
      </c>
    </row>
    <row r="40">
      <c r="A40" s="11">
        <v>2013.0</v>
      </c>
      <c r="B40" s="11" t="s">
        <v>139</v>
      </c>
      <c r="C40" s="11" t="s">
        <v>140</v>
      </c>
      <c r="D40" s="11" t="s">
        <v>141</v>
      </c>
      <c r="E40" s="11" t="s">
        <v>143</v>
      </c>
      <c r="F40" s="15">
        <v>13.2</v>
      </c>
      <c r="G40" s="24">
        <v>72.0</v>
      </c>
      <c r="H40" s="26" t="s">
        <v>48</v>
      </c>
      <c r="I40" s="20">
        <v>31.0</v>
      </c>
      <c r="J40" s="22">
        <v>7.0</v>
      </c>
      <c r="K40" s="22">
        <v>7.0</v>
      </c>
      <c r="L40" s="22">
        <v>7.0</v>
      </c>
      <c r="M40" s="22">
        <v>4.0</v>
      </c>
      <c r="N40" s="22">
        <v>6.0</v>
      </c>
    </row>
    <row r="41">
      <c r="A41" s="11">
        <v>2013.0</v>
      </c>
      <c r="B41" s="11" t="s">
        <v>139</v>
      </c>
      <c r="C41" s="11" t="s">
        <v>144</v>
      </c>
      <c r="D41" s="11" t="s">
        <v>145</v>
      </c>
      <c r="E41" s="11" t="s">
        <v>146</v>
      </c>
      <c r="F41" s="15">
        <v>5.8</v>
      </c>
      <c r="G41" s="54">
        <v>30.0</v>
      </c>
      <c r="H41" s="57" t="s">
        <v>147</v>
      </c>
      <c r="I41" s="20">
        <v>18.0</v>
      </c>
      <c r="J41" s="22">
        <v>7.0</v>
      </c>
      <c r="K41" s="22">
        <v>7.0</v>
      </c>
      <c r="L41" s="22">
        <v>0.0</v>
      </c>
      <c r="M41" s="22">
        <v>0.0</v>
      </c>
      <c r="N41" s="22">
        <v>4.0</v>
      </c>
    </row>
    <row r="42">
      <c r="A42" s="11">
        <v>2013.0</v>
      </c>
      <c r="B42" s="11" t="s">
        <v>148</v>
      </c>
      <c r="C42" s="11" t="s">
        <v>149</v>
      </c>
      <c r="D42" s="11" t="s">
        <v>150</v>
      </c>
      <c r="E42" s="11" t="s">
        <v>151</v>
      </c>
      <c r="F42" s="15">
        <v>12.9</v>
      </c>
      <c r="G42" s="16">
        <v>61.0</v>
      </c>
      <c r="H42" s="18" t="s">
        <v>34</v>
      </c>
      <c r="I42" s="20">
        <v>30.0</v>
      </c>
      <c r="J42" s="22">
        <v>7.0</v>
      </c>
      <c r="K42" s="22">
        <v>7.0</v>
      </c>
      <c r="L42" s="22">
        <v>7.0</v>
      </c>
      <c r="M42" s="22">
        <v>3.0</v>
      </c>
      <c r="N42" s="22">
        <v>6.0</v>
      </c>
    </row>
    <row r="43">
      <c r="A43" s="11">
        <v>2013.0</v>
      </c>
      <c r="B43" s="11" t="s">
        <v>152</v>
      </c>
      <c r="C43" s="11" t="s">
        <v>153</v>
      </c>
      <c r="D43" s="11" t="s">
        <v>154</v>
      </c>
      <c r="E43" s="11" t="s">
        <v>155</v>
      </c>
      <c r="F43" s="15">
        <v>16.0</v>
      </c>
      <c r="G43" s="29">
        <v>93.0</v>
      </c>
      <c r="H43" s="31" t="s">
        <v>60</v>
      </c>
      <c r="I43" s="20">
        <v>33.0</v>
      </c>
      <c r="J43" s="22">
        <v>7.0</v>
      </c>
      <c r="K43" s="22">
        <v>7.0</v>
      </c>
      <c r="L43" s="22">
        <v>7.0</v>
      </c>
      <c r="M43" s="22">
        <v>6.0</v>
      </c>
      <c r="N43" s="22">
        <v>6.0</v>
      </c>
    </row>
    <row r="44">
      <c r="A44" s="11">
        <v>2013.0</v>
      </c>
      <c r="B44" s="11" t="s">
        <v>152</v>
      </c>
      <c r="C44" s="11" t="s">
        <v>156</v>
      </c>
      <c r="D44" s="11" t="s">
        <v>26</v>
      </c>
      <c r="E44" s="11" t="s">
        <v>157</v>
      </c>
      <c r="F44" s="15">
        <v>27.4</v>
      </c>
      <c r="G44" s="24">
        <v>73.0</v>
      </c>
      <c r="H44" s="26" t="s">
        <v>48</v>
      </c>
      <c r="I44" s="20">
        <v>32.0</v>
      </c>
      <c r="J44" s="22">
        <v>7.0</v>
      </c>
      <c r="K44" s="22">
        <v>7.0</v>
      </c>
      <c r="L44" s="22">
        <v>7.0</v>
      </c>
      <c r="M44" s="22">
        <v>5.0</v>
      </c>
      <c r="N44" s="22">
        <v>6.0</v>
      </c>
    </row>
    <row r="45">
      <c r="A45" s="11">
        <v>2013.0</v>
      </c>
      <c r="B45" s="11" t="s">
        <v>152</v>
      </c>
      <c r="C45" s="11" t="s">
        <v>156</v>
      </c>
      <c r="D45" s="11" t="s">
        <v>26</v>
      </c>
      <c r="E45" s="11" t="s">
        <v>160</v>
      </c>
      <c r="F45" s="15">
        <v>20.0</v>
      </c>
      <c r="G45" s="24">
        <v>75.0</v>
      </c>
      <c r="H45" s="26" t="s">
        <v>48</v>
      </c>
      <c r="I45" s="20">
        <v>29.0</v>
      </c>
      <c r="J45" s="22">
        <v>7.0</v>
      </c>
      <c r="K45" s="22">
        <v>5.0</v>
      </c>
      <c r="L45" s="22">
        <v>7.0</v>
      </c>
      <c r="M45" s="22">
        <v>4.0</v>
      </c>
      <c r="N45" s="22">
        <v>6.0</v>
      </c>
    </row>
    <row r="46">
      <c r="A46" s="11">
        <v>2013.0</v>
      </c>
      <c r="B46" s="11" t="s">
        <v>152</v>
      </c>
      <c r="C46" s="11" t="s">
        <v>156</v>
      </c>
      <c r="D46" s="11" t="s">
        <v>26</v>
      </c>
      <c r="E46" s="11" t="s">
        <v>161</v>
      </c>
      <c r="F46" s="15">
        <v>17.0</v>
      </c>
      <c r="G46" s="24">
        <v>78.0</v>
      </c>
      <c r="H46" s="26" t="s">
        <v>48</v>
      </c>
      <c r="I46" s="20">
        <v>31.0</v>
      </c>
      <c r="J46" s="22">
        <v>7.0</v>
      </c>
      <c r="K46" s="22">
        <v>7.0</v>
      </c>
      <c r="L46" s="22">
        <v>7.0</v>
      </c>
      <c r="M46" s="22">
        <v>4.0</v>
      </c>
      <c r="N46" s="22">
        <v>6.0</v>
      </c>
    </row>
    <row r="47">
      <c r="A47" s="11">
        <v>2013.0</v>
      </c>
      <c r="B47" s="11" t="s">
        <v>152</v>
      </c>
      <c r="C47" s="11" t="s">
        <v>156</v>
      </c>
      <c r="D47" s="11" t="s">
        <v>26</v>
      </c>
      <c r="E47" s="11" t="s">
        <v>162</v>
      </c>
      <c r="F47" s="15">
        <v>28.0</v>
      </c>
      <c r="G47" s="16">
        <v>55.0</v>
      </c>
      <c r="H47" s="18" t="s">
        <v>34</v>
      </c>
      <c r="I47" s="20">
        <v>20.0</v>
      </c>
      <c r="J47" s="22">
        <v>6.0</v>
      </c>
      <c r="K47" s="22">
        <v>5.0</v>
      </c>
      <c r="L47" s="22">
        <v>0.0</v>
      </c>
      <c r="M47" s="22">
        <v>3.0</v>
      </c>
      <c r="N47" s="22">
        <v>6.0</v>
      </c>
    </row>
    <row r="48">
      <c r="A48" s="11">
        <v>2013.0</v>
      </c>
      <c r="B48" s="11" t="s">
        <v>152</v>
      </c>
      <c r="C48" s="11" t="s">
        <v>156</v>
      </c>
      <c r="D48" s="11" t="s">
        <v>163</v>
      </c>
      <c r="E48" s="11" t="s">
        <v>164</v>
      </c>
      <c r="F48" s="15">
        <v>16.0</v>
      </c>
      <c r="G48" s="24">
        <v>83.0</v>
      </c>
      <c r="H48" s="26" t="s">
        <v>48</v>
      </c>
      <c r="I48" s="20">
        <v>33.0</v>
      </c>
      <c r="J48" s="22">
        <v>7.0</v>
      </c>
      <c r="K48" s="22">
        <v>7.0</v>
      </c>
      <c r="L48" s="22">
        <v>7.0</v>
      </c>
      <c r="M48" s="22">
        <v>6.0</v>
      </c>
      <c r="N48" s="22">
        <v>6.0</v>
      </c>
    </row>
    <row r="49">
      <c r="A49" s="11">
        <v>2013.0</v>
      </c>
      <c r="B49" s="11" t="s">
        <v>165</v>
      </c>
      <c r="C49" s="11" t="s">
        <v>166</v>
      </c>
      <c r="D49" s="11" t="s">
        <v>167</v>
      </c>
      <c r="E49" s="11" t="s">
        <v>168</v>
      </c>
      <c r="F49" s="15">
        <v>26.6</v>
      </c>
      <c r="G49" s="29">
        <v>88.0</v>
      </c>
      <c r="H49" s="31" t="s">
        <v>60</v>
      </c>
      <c r="I49" s="20">
        <v>32.0</v>
      </c>
      <c r="J49" s="22">
        <v>7.0</v>
      </c>
      <c r="K49" s="22">
        <v>7.0</v>
      </c>
      <c r="L49" s="22">
        <v>7.0</v>
      </c>
      <c r="M49" s="22">
        <v>5.0</v>
      </c>
      <c r="N49" s="22">
        <v>6.0</v>
      </c>
    </row>
    <row r="50">
      <c r="A50" s="11">
        <v>2013.0</v>
      </c>
      <c r="B50" s="11" t="s">
        <v>169</v>
      </c>
      <c r="C50" s="11" t="s">
        <v>170</v>
      </c>
      <c r="D50" s="11" t="s">
        <v>171</v>
      </c>
      <c r="E50" s="11" t="s">
        <v>172</v>
      </c>
      <c r="F50" s="15">
        <v>17.0</v>
      </c>
      <c r="G50" s="16">
        <v>62.6</v>
      </c>
      <c r="H50" s="18" t="s">
        <v>34</v>
      </c>
      <c r="I50" s="20">
        <v>26.6</v>
      </c>
      <c r="J50" s="22">
        <v>7.0</v>
      </c>
      <c r="K50" s="22">
        <v>6.6</v>
      </c>
      <c r="L50" s="22">
        <v>7.0</v>
      </c>
      <c r="M50" s="22">
        <v>0.0</v>
      </c>
      <c r="N50" s="22">
        <v>6.0</v>
      </c>
    </row>
    <row r="51">
      <c r="A51" s="11">
        <v>2013.0</v>
      </c>
      <c r="B51" s="11" t="s">
        <v>169</v>
      </c>
      <c r="C51" s="11" t="s">
        <v>173</v>
      </c>
      <c r="D51" s="11" t="s">
        <v>174</v>
      </c>
      <c r="E51" s="11" t="s">
        <v>175</v>
      </c>
      <c r="F51" s="15">
        <v>25.5</v>
      </c>
      <c r="G51" s="24">
        <v>75.25</v>
      </c>
      <c r="H51" s="26" t="s">
        <v>48</v>
      </c>
      <c r="I51" s="20">
        <v>31.25</v>
      </c>
      <c r="J51" s="22">
        <v>7.0</v>
      </c>
      <c r="K51" s="22">
        <v>6.25</v>
      </c>
      <c r="L51" s="22">
        <v>7.0</v>
      </c>
      <c r="M51" s="22">
        <v>5.0</v>
      </c>
      <c r="N51" s="22">
        <v>6.0</v>
      </c>
    </row>
    <row r="52">
      <c r="A52" s="11">
        <v>2013.0</v>
      </c>
      <c r="B52" s="11" t="s">
        <v>176</v>
      </c>
      <c r="C52" s="11" t="s">
        <v>177</v>
      </c>
      <c r="D52" s="11" t="s">
        <v>178</v>
      </c>
      <c r="E52" s="11" t="s">
        <v>179</v>
      </c>
      <c r="F52" s="15">
        <v>26.0</v>
      </c>
      <c r="G52" s="16">
        <v>66.0</v>
      </c>
      <c r="H52" s="18" t="s">
        <v>34</v>
      </c>
      <c r="I52" s="20">
        <v>22.0</v>
      </c>
      <c r="J52" s="22">
        <v>5.0</v>
      </c>
      <c r="K52" s="22">
        <v>5.0</v>
      </c>
      <c r="L52" s="22">
        <v>0.0</v>
      </c>
      <c r="M52" s="22">
        <v>6.0</v>
      </c>
      <c r="N52" s="22">
        <v>6.0</v>
      </c>
    </row>
    <row r="53">
      <c r="A53" s="11">
        <v>2013.0</v>
      </c>
      <c r="B53" s="11" t="s">
        <v>180</v>
      </c>
      <c r="C53" s="11" t="s">
        <v>181</v>
      </c>
      <c r="D53" s="11" t="s">
        <v>44</v>
      </c>
      <c r="E53" s="11" t="s">
        <v>182</v>
      </c>
      <c r="F53" s="15">
        <v>6.9</v>
      </c>
      <c r="G53" s="24">
        <v>76.0</v>
      </c>
      <c r="H53" s="26" t="s">
        <v>48</v>
      </c>
      <c r="I53" s="20">
        <v>29.0</v>
      </c>
      <c r="J53" s="22">
        <v>7.0</v>
      </c>
      <c r="K53" s="22">
        <v>7.0</v>
      </c>
      <c r="L53" s="22">
        <v>6.0</v>
      </c>
      <c r="M53" s="22">
        <v>3.0</v>
      </c>
      <c r="N53" s="22">
        <v>6.0</v>
      </c>
    </row>
    <row r="54">
      <c r="A54" s="11">
        <v>2013.0</v>
      </c>
      <c r="B54" s="11" t="s">
        <v>180</v>
      </c>
      <c r="C54" s="11" t="s">
        <v>183</v>
      </c>
      <c r="D54" s="11" t="s">
        <v>184</v>
      </c>
      <c r="E54" s="11" t="s">
        <v>185</v>
      </c>
      <c r="F54" s="15">
        <v>12.5</v>
      </c>
      <c r="G54" s="16">
        <v>55.0</v>
      </c>
      <c r="H54" s="18" t="s">
        <v>34</v>
      </c>
      <c r="I54" s="20">
        <v>20.0</v>
      </c>
      <c r="J54" s="22">
        <v>4.0</v>
      </c>
      <c r="K54" s="22">
        <v>4.0</v>
      </c>
      <c r="L54" s="22">
        <v>6.0</v>
      </c>
      <c r="M54" s="22">
        <v>0.0</v>
      </c>
      <c r="N54" s="22">
        <v>6.0</v>
      </c>
    </row>
    <row r="55">
      <c r="A55" s="11">
        <v>2013.0</v>
      </c>
      <c r="B55" s="11" t="s">
        <v>180</v>
      </c>
      <c r="C55" s="11" t="s">
        <v>186</v>
      </c>
      <c r="D55" s="11" t="s">
        <v>44</v>
      </c>
      <c r="E55" s="11" t="s">
        <v>187</v>
      </c>
      <c r="F55" s="15">
        <v>2.0</v>
      </c>
      <c r="G55" s="54">
        <v>54.0</v>
      </c>
      <c r="H55" s="57" t="s">
        <v>147</v>
      </c>
      <c r="I55" s="20">
        <v>23.0</v>
      </c>
      <c r="J55" s="22">
        <v>6.0</v>
      </c>
      <c r="K55" s="22">
        <v>6.0</v>
      </c>
      <c r="L55" s="22">
        <v>3.0</v>
      </c>
      <c r="M55" s="22">
        <v>3.0</v>
      </c>
      <c r="N55" s="22">
        <v>5.0</v>
      </c>
    </row>
    <row r="56">
      <c r="A56" s="11">
        <v>2013.0</v>
      </c>
      <c r="B56" s="11" t="s">
        <v>180</v>
      </c>
      <c r="C56" s="11" t="s">
        <v>188</v>
      </c>
      <c r="D56" s="11" t="s">
        <v>44</v>
      </c>
      <c r="E56" s="11" t="s">
        <v>189</v>
      </c>
      <c r="F56" s="15">
        <v>22.9</v>
      </c>
      <c r="G56" s="16">
        <v>65.0</v>
      </c>
      <c r="H56" s="18" t="s">
        <v>34</v>
      </c>
      <c r="I56" s="20">
        <v>25.0</v>
      </c>
      <c r="J56" s="22">
        <v>7.0</v>
      </c>
      <c r="K56" s="22">
        <v>7.0</v>
      </c>
      <c r="L56" s="22">
        <v>6.0</v>
      </c>
      <c r="M56" s="22">
        <v>5.0</v>
      </c>
      <c r="N56" s="22">
        <v>0.0</v>
      </c>
    </row>
    <row r="57">
      <c r="A57" s="11">
        <v>2013.0</v>
      </c>
      <c r="B57" s="11" t="s">
        <v>180</v>
      </c>
      <c r="C57" s="11" t="s">
        <v>190</v>
      </c>
      <c r="D57" s="11" t="s">
        <v>44</v>
      </c>
      <c r="E57" s="11" t="s">
        <v>191</v>
      </c>
      <c r="F57" s="15">
        <v>15.0</v>
      </c>
      <c r="G57" s="16">
        <v>56.0</v>
      </c>
      <c r="H57" s="18" t="s">
        <v>34</v>
      </c>
      <c r="I57" s="20">
        <v>20.0</v>
      </c>
      <c r="J57" s="22">
        <v>7.0</v>
      </c>
      <c r="K57" s="22">
        <v>7.0</v>
      </c>
      <c r="L57" s="22">
        <v>0.0</v>
      </c>
      <c r="M57" s="22">
        <v>6.0</v>
      </c>
      <c r="N57" s="22">
        <v>0.0</v>
      </c>
    </row>
    <row r="58">
      <c r="A58" s="11">
        <v>2013.0</v>
      </c>
      <c r="B58" s="11" t="s">
        <v>180</v>
      </c>
      <c r="C58" s="11" t="s">
        <v>190</v>
      </c>
      <c r="D58" s="11" t="s">
        <v>44</v>
      </c>
      <c r="E58" s="11" t="s">
        <v>192</v>
      </c>
      <c r="F58" s="15">
        <v>8.1</v>
      </c>
      <c r="G58" s="54">
        <v>51.0</v>
      </c>
      <c r="H58" s="57" t="s">
        <v>147</v>
      </c>
      <c r="I58" s="20">
        <v>20.0</v>
      </c>
      <c r="J58" s="22">
        <v>7.0</v>
      </c>
      <c r="K58" s="22">
        <v>7.0</v>
      </c>
      <c r="L58" s="22">
        <v>0.0</v>
      </c>
      <c r="M58" s="22">
        <v>6.0</v>
      </c>
      <c r="N58" s="22">
        <v>0.0</v>
      </c>
    </row>
    <row r="59">
      <c r="A59" s="11">
        <v>2013.0</v>
      </c>
      <c r="B59" s="11" t="s">
        <v>180</v>
      </c>
      <c r="C59" s="11" t="s">
        <v>190</v>
      </c>
      <c r="D59" s="11" t="s">
        <v>44</v>
      </c>
      <c r="E59" s="11" t="s">
        <v>193</v>
      </c>
      <c r="F59" s="15">
        <v>7.0</v>
      </c>
      <c r="G59" s="54">
        <v>50.0</v>
      </c>
      <c r="H59" s="57" t="s">
        <v>147</v>
      </c>
      <c r="I59" s="20">
        <v>20.0</v>
      </c>
      <c r="J59" s="22">
        <v>7.0</v>
      </c>
      <c r="K59" s="22">
        <v>7.0</v>
      </c>
      <c r="L59" s="22">
        <v>0.0</v>
      </c>
      <c r="M59" s="22">
        <v>6.0</v>
      </c>
      <c r="N59" s="22">
        <v>0.0</v>
      </c>
    </row>
    <row r="60">
      <c r="A60" s="11">
        <v>2014.0</v>
      </c>
      <c r="B60" s="11" t="s">
        <v>23</v>
      </c>
      <c r="C60" s="11" t="s">
        <v>25</v>
      </c>
      <c r="D60" s="11" t="s">
        <v>26</v>
      </c>
      <c r="E60" s="11" t="s">
        <v>158</v>
      </c>
      <c r="F60" s="15">
        <v>3.5</v>
      </c>
      <c r="G60" s="24">
        <v>70.0</v>
      </c>
      <c r="H60" s="26" t="s">
        <v>159</v>
      </c>
      <c r="I60" s="20">
        <v>28.0</v>
      </c>
      <c r="J60" s="22">
        <v>8.0</v>
      </c>
      <c r="K60" s="22">
        <v>8.0</v>
      </c>
      <c r="L60" s="22">
        <v>0.0</v>
      </c>
      <c r="M60" s="22">
        <v>6.0</v>
      </c>
      <c r="N60" s="22">
        <v>6.0</v>
      </c>
    </row>
    <row r="61">
      <c r="A61" s="11">
        <v>2014.0</v>
      </c>
      <c r="B61" s="11" t="s">
        <v>49</v>
      </c>
      <c r="C61" s="11" t="s">
        <v>194</v>
      </c>
      <c r="D61" s="11" t="s">
        <v>195</v>
      </c>
      <c r="E61" s="11" t="s">
        <v>196</v>
      </c>
      <c r="F61" s="15">
        <v>16.0</v>
      </c>
      <c r="G61" s="24">
        <v>79.0</v>
      </c>
      <c r="H61" s="26" t="s">
        <v>159</v>
      </c>
      <c r="I61" s="20">
        <v>37.0</v>
      </c>
      <c r="J61" s="22">
        <v>7.0</v>
      </c>
      <c r="K61" s="22">
        <v>8.0</v>
      </c>
      <c r="L61" s="22">
        <v>8.0</v>
      </c>
      <c r="M61" s="22">
        <v>7.0</v>
      </c>
      <c r="N61" s="22">
        <v>7.0</v>
      </c>
    </row>
    <row r="62">
      <c r="A62" s="11">
        <v>2014.0</v>
      </c>
      <c r="B62" s="11" t="s">
        <v>49</v>
      </c>
      <c r="C62" s="11" t="s">
        <v>194</v>
      </c>
      <c r="D62" s="11" t="s">
        <v>195</v>
      </c>
      <c r="E62" s="11" t="s">
        <v>197</v>
      </c>
      <c r="F62" s="15">
        <v>7.1</v>
      </c>
      <c r="G62" s="29">
        <v>86.0</v>
      </c>
      <c r="H62" s="31" t="s">
        <v>198</v>
      </c>
      <c r="I62" s="20">
        <v>36.0</v>
      </c>
      <c r="J62" s="22">
        <v>8.0</v>
      </c>
      <c r="K62" s="22">
        <v>8.0</v>
      </c>
      <c r="L62" s="22">
        <v>8.0</v>
      </c>
      <c r="M62" s="22">
        <v>5.0</v>
      </c>
      <c r="N62" s="22">
        <v>7.0</v>
      </c>
    </row>
    <row r="63">
      <c r="A63" s="11">
        <v>2014.0</v>
      </c>
      <c r="B63" s="11" t="s">
        <v>49</v>
      </c>
      <c r="C63" s="11" t="s">
        <v>199</v>
      </c>
      <c r="D63" s="11" t="s">
        <v>200</v>
      </c>
      <c r="E63" s="11" t="s">
        <v>201</v>
      </c>
      <c r="F63" s="15">
        <v>36.2</v>
      </c>
      <c r="G63" s="16">
        <v>59.0</v>
      </c>
      <c r="H63" s="18" t="s">
        <v>202</v>
      </c>
      <c r="I63" s="20">
        <v>30.0</v>
      </c>
      <c r="J63" s="22">
        <v>6.0</v>
      </c>
      <c r="K63" s="22">
        <v>6.0</v>
      </c>
      <c r="L63" s="22">
        <v>7.0</v>
      </c>
      <c r="M63" s="22">
        <v>7.0</v>
      </c>
      <c r="N63" s="22">
        <v>4.0</v>
      </c>
    </row>
    <row r="64">
      <c r="A64" s="11">
        <v>2014.0</v>
      </c>
      <c r="B64" s="11" t="s">
        <v>49</v>
      </c>
      <c r="C64" s="11" t="s">
        <v>203</v>
      </c>
      <c r="D64" s="11" t="s">
        <v>44</v>
      </c>
      <c r="E64" s="11" t="s">
        <v>204</v>
      </c>
      <c r="F64" s="15">
        <v>14.0</v>
      </c>
      <c r="G64" s="16">
        <v>56.0</v>
      </c>
      <c r="H64" s="18" t="s">
        <v>202</v>
      </c>
      <c r="I64" s="20">
        <v>35.0</v>
      </c>
      <c r="J64" s="22">
        <v>8.0</v>
      </c>
      <c r="K64" s="22">
        <v>8.0</v>
      </c>
      <c r="L64" s="22">
        <v>8.0</v>
      </c>
      <c r="M64" s="22">
        <v>7.0</v>
      </c>
      <c r="N64" s="22">
        <v>4.0</v>
      </c>
    </row>
    <row r="65">
      <c r="A65" s="11">
        <v>2014.0</v>
      </c>
      <c r="B65" s="11" t="s">
        <v>49</v>
      </c>
      <c r="C65" s="11" t="s">
        <v>73</v>
      </c>
      <c r="D65" s="11" t="s">
        <v>74</v>
      </c>
      <c r="E65" s="11" t="s">
        <v>75</v>
      </c>
      <c r="F65" s="15">
        <v>52.0</v>
      </c>
      <c r="G65" s="24">
        <v>77.0</v>
      </c>
      <c r="H65" s="26" t="s">
        <v>159</v>
      </c>
      <c r="I65" s="20">
        <v>38.0</v>
      </c>
      <c r="J65" s="22">
        <v>8.0</v>
      </c>
      <c r="K65" s="22">
        <v>8.0</v>
      </c>
      <c r="L65" s="22">
        <v>8.0</v>
      </c>
      <c r="M65" s="22">
        <v>7.0</v>
      </c>
      <c r="N65" s="22">
        <v>7.0</v>
      </c>
    </row>
    <row r="66">
      <c r="A66" s="11">
        <v>2014.0</v>
      </c>
      <c r="B66" s="11" t="s">
        <v>49</v>
      </c>
      <c r="C66" s="11" t="s">
        <v>73</v>
      </c>
      <c r="D66" s="11" t="s">
        <v>74</v>
      </c>
      <c r="E66" s="11" t="s">
        <v>205</v>
      </c>
      <c r="F66" s="15">
        <v>39.0</v>
      </c>
      <c r="G66" s="29">
        <v>86.0</v>
      </c>
      <c r="H66" s="31" t="s">
        <v>198</v>
      </c>
      <c r="I66" s="20">
        <v>38.0</v>
      </c>
      <c r="J66" s="22">
        <v>8.0</v>
      </c>
      <c r="K66" s="22">
        <v>8.0</v>
      </c>
      <c r="L66" s="22">
        <v>8.0</v>
      </c>
      <c r="M66" s="22">
        <v>7.0</v>
      </c>
      <c r="N66" s="22">
        <v>7.0</v>
      </c>
    </row>
    <row r="67">
      <c r="A67" s="11">
        <v>2014.0</v>
      </c>
      <c r="B67" s="11" t="s">
        <v>49</v>
      </c>
      <c r="C67" s="11" t="s">
        <v>76</v>
      </c>
      <c r="D67" s="11" t="s">
        <v>79</v>
      </c>
      <c r="E67" s="11" t="s">
        <v>206</v>
      </c>
      <c r="F67" s="15">
        <v>10.8</v>
      </c>
      <c r="G67" s="54">
        <v>47.0</v>
      </c>
      <c r="H67" s="57" t="s">
        <v>147</v>
      </c>
      <c r="I67" s="20">
        <v>20.0</v>
      </c>
      <c r="J67" s="22">
        <v>5.0</v>
      </c>
      <c r="K67" s="22">
        <v>8.0</v>
      </c>
      <c r="L67" s="22">
        <v>0.0</v>
      </c>
      <c r="M67" s="22">
        <v>7.0</v>
      </c>
      <c r="N67" s="22">
        <v>0.0</v>
      </c>
    </row>
    <row r="68">
      <c r="A68" s="11">
        <v>2014.0</v>
      </c>
      <c r="B68" s="11" t="s">
        <v>49</v>
      </c>
      <c r="C68" s="11" t="s">
        <v>207</v>
      </c>
      <c r="D68" s="11" t="s">
        <v>44</v>
      </c>
      <c r="E68" s="11" t="s">
        <v>208</v>
      </c>
      <c r="F68" s="15">
        <v>7.5</v>
      </c>
      <c r="G68" s="24">
        <v>70.0</v>
      </c>
      <c r="H68" s="26" t="s">
        <v>159</v>
      </c>
      <c r="I68" s="20">
        <v>28.0</v>
      </c>
      <c r="J68" s="22">
        <v>5.0</v>
      </c>
      <c r="K68" s="22">
        <v>8.0</v>
      </c>
      <c r="L68" s="22">
        <v>8.0</v>
      </c>
      <c r="M68" s="22">
        <v>7.0</v>
      </c>
      <c r="N68" s="22">
        <v>0.0</v>
      </c>
    </row>
    <row r="69">
      <c r="A69" s="11">
        <v>2014.0</v>
      </c>
      <c r="B69" s="11" t="s">
        <v>209</v>
      </c>
      <c r="C69" s="11" t="s">
        <v>210</v>
      </c>
      <c r="D69" s="11" t="s">
        <v>211</v>
      </c>
      <c r="E69" s="11" t="s">
        <v>212</v>
      </c>
      <c r="F69" s="15">
        <v>10.0</v>
      </c>
      <c r="G69" s="16">
        <v>56.0</v>
      </c>
      <c r="H69" s="18" t="s">
        <v>202</v>
      </c>
      <c r="I69" s="20">
        <v>21.0</v>
      </c>
      <c r="J69" s="22">
        <v>7.0</v>
      </c>
      <c r="K69" s="22">
        <v>8.0</v>
      </c>
      <c r="L69" s="22">
        <v>0.0</v>
      </c>
      <c r="M69" s="22">
        <v>6.0</v>
      </c>
      <c r="N69" s="22">
        <v>0.0</v>
      </c>
    </row>
    <row r="70">
      <c r="A70" s="11">
        <v>2014.0</v>
      </c>
      <c r="B70" s="11" t="s">
        <v>209</v>
      </c>
      <c r="C70" s="11" t="s">
        <v>210</v>
      </c>
      <c r="D70" s="11" t="s">
        <v>211</v>
      </c>
      <c r="E70" s="11" t="s">
        <v>213</v>
      </c>
      <c r="F70" s="15">
        <v>9.15</v>
      </c>
      <c r="G70" s="16">
        <v>57.0</v>
      </c>
      <c r="H70" s="18" t="s">
        <v>202</v>
      </c>
      <c r="I70" s="20">
        <v>22.0</v>
      </c>
      <c r="J70" s="22">
        <v>8.0</v>
      </c>
      <c r="K70" s="22">
        <v>8.0</v>
      </c>
      <c r="L70" s="22">
        <v>0.0</v>
      </c>
      <c r="M70" s="22">
        <v>6.0</v>
      </c>
      <c r="N70" s="22">
        <v>0.0</v>
      </c>
    </row>
    <row r="71">
      <c r="A71" s="11">
        <v>2014.0</v>
      </c>
      <c r="B71" s="11" t="s">
        <v>209</v>
      </c>
      <c r="C71" s="11" t="s">
        <v>210</v>
      </c>
      <c r="D71" s="11" t="s">
        <v>211</v>
      </c>
      <c r="E71" s="11" t="s">
        <v>214</v>
      </c>
      <c r="F71" s="15">
        <v>11.5</v>
      </c>
      <c r="G71" s="16">
        <v>57.0</v>
      </c>
      <c r="H71" s="18" t="s">
        <v>202</v>
      </c>
      <c r="I71" s="20">
        <v>22.0</v>
      </c>
      <c r="J71" s="22">
        <v>8.0</v>
      </c>
      <c r="K71" s="22">
        <v>8.0</v>
      </c>
      <c r="L71" s="22">
        <v>0.0</v>
      </c>
      <c r="M71" s="22">
        <v>6.0</v>
      </c>
      <c r="N71" s="22">
        <v>0.0</v>
      </c>
    </row>
    <row r="72">
      <c r="A72" s="11">
        <v>2014.0</v>
      </c>
      <c r="B72" s="11" t="s">
        <v>209</v>
      </c>
      <c r="C72" s="11" t="s">
        <v>210</v>
      </c>
      <c r="D72" s="11" t="s">
        <v>211</v>
      </c>
      <c r="E72" s="11" t="s">
        <v>215</v>
      </c>
      <c r="F72" s="15">
        <v>7.2</v>
      </c>
      <c r="G72" s="16">
        <v>57.0</v>
      </c>
      <c r="H72" s="18" t="s">
        <v>202</v>
      </c>
      <c r="I72" s="20">
        <v>22.0</v>
      </c>
      <c r="J72" s="22">
        <v>8.0</v>
      </c>
      <c r="K72" s="22">
        <v>8.0</v>
      </c>
      <c r="L72" s="22">
        <v>0.0</v>
      </c>
      <c r="M72" s="22">
        <v>6.0</v>
      </c>
      <c r="N72" s="22">
        <v>0.0</v>
      </c>
    </row>
    <row r="73">
      <c r="A73" s="11">
        <v>2014.0</v>
      </c>
      <c r="B73" s="11" t="s">
        <v>209</v>
      </c>
      <c r="C73" s="11" t="s">
        <v>210</v>
      </c>
      <c r="D73" s="11" t="s">
        <v>211</v>
      </c>
      <c r="E73" s="11" t="s">
        <v>216</v>
      </c>
      <c r="F73" s="15">
        <v>8.5</v>
      </c>
      <c r="G73" s="16">
        <v>57.0</v>
      </c>
      <c r="H73" s="18" t="s">
        <v>202</v>
      </c>
      <c r="I73" s="20">
        <v>22.0</v>
      </c>
      <c r="J73" s="22">
        <v>8.0</v>
      </c>
      <c r="K73" s="22">
        <v>8.0</v>
      </c>
      <c r="L73" s="22">
        <v>0.0</v>
      </c>
      <c r="M73" s="22">
        <v>6.0</v>
      </c>
      <c r="N73" s="22">
        <v>0.0</v>
      </c>
    </row>
    <row r="74">
      <c r="A74" s="11">
        <v>2014.0</v>
      </c>
      <c r="B74" s="11" t="s">
        <v>85</v>
      </c>
      <c r="C74" s="11" t="s">
        <v>217</v>
      </c>
      <c r="D74" s="11" t="s">
        <v>218</v>
      </c>
      <c r="E74" s="11" t="s">
        <v>219</v>
      </c>
      <c r="F74" s="15">
        <v>18.9</v>
      </c>
      <c r="G74" s="54">
        <v>53.0</v>
      </c>
      <c r="H74" s="57" t="s">
        <v>147</v>
      </c>
      <c r="I74" s="20">
        <v>27.0</v>
      </c>
      <c r="J74" s="22">
        <v>8.0</v>
      </c>
      <c r="K74" s="22">
        <v>8.0</v>
      </c>
      <c r="L74" s="22">
        <v>4.0</v>
      </c>
      <c r="M74" s="22">
        <v>0.0</v>
      </c>
      <c r="N74" s="22">
        <v>7.0</v>
      </c>
    </row>
    <row r="75">
      <c r="A75" s="11">
        <v>2014.0</v>
      </c>
      <c r="B75" s="11" t="s">
        <v>85</v>
      </c>
      <c r="C75" s="11" t="s">
        <v>220</v>
      </c>
      <c r="D75" s="11" t="s">
        <v>221</v>
      </c>
      <c r="E75" s="11" t="s">
        <v>222</v>
      </c>
      <c r="F75" s="15">
        <v>28.8</v>
      </c>
      <c r="G75" s="24">
        <v>72.0</v>
      </c>
      <c r="H75" s="26" t="s">
        <v>159</v>
      </c>
      <c r="I75" s="20">
        <v>38.0</v>
      </c>
      <c r="J75" s="22">
        <v>8.0</v>
      </c>
      <c r="K75" s="22">
        <v>8.0</v>
      </c>
      <c r="L75" s="22">
        <v>8.0</v>
      </c>
      <c r="M75" s="22">
        <v>7.0</v>
      </c>
      <c r="N75" s="22">
        <v>7.0</v>
      </c>
    </row>
    <row r="76">
      <c r="A76" s="11">
        <v>2014.0</v>
      </c>
      <c r="B76" s="11" t="s">
        <v>85</v>
      </c>
      <c r="C76" s="11" t="s">
        <v>223</v>
      </c>
      <c r="D76" s="11" t="s">
        <v>224</v>
      </c>
      <c r="E76" s="11" t="s">
        <v>225</v>
      </c>
      <c r="F76" s="15">
        <v>9.0</v>
      </c>
      <c r="G76" s="54">
        <v>51.0</v>
      </c>
      <c r="H76" s="57" t="s">
        <v>147</v>
      </c>
      <c r="I76" s="20">
        <v>27.0</v>
      </c>
      <c r="J76" s="22">
        <v>5.0</v>
      </c>
      <c r="K76" s="22">
        <v>7.0</v>
      </c>
      <c r="L76" s="22">
        <v>8.0</v>
      </c>
      <c r="M76" s="22">
        <v>0.0</v>
      </c>
      <c r="N76" s="22">
        <v>7.0</v>
      </c>
    </row>
    <row r="77">
      <c r="A77" s="11">
        <v>2014.0</v>
      </c>
      <c r="B77" s="11" t="s">
        <v>85</v>
      </c>
      <c r="C77" s="11" t="s">
        <v>226</v>
      </c>
      <c r="D77" s="11" t="s">
        <v>227</v>
      </c>
      <c r="E77" s="11" t="s">
        <v>228</v>
      </c>
      <c r="F77" s="15">
        <v>7.2</v>
      </c>
      <c r="G77" s="54">
        <v>52.0</v>
      </c>
      <c r="H77" s="57" t="s">
        <v>147</v>
      </c>
      <c r="I77" s="20">
        <v>20.0</v>
      </c>
      <c r="J77" s="22">
        <v>4.0</v>
      </c>
      <c r="K77" s="22">
        <v>8.0</v>
      </c>
      <c r="L77" s="22">
        <v>8.0</v>
      </c>
      <c r="M77" s="22">
        <v>0.0</v>
      </c>
      <c r="N77" s="22">
        <v>0.0</v>
      </c>
    </row>
    <row r="78">
      <c r="A78" s="11">
        <v>2014.0</v>
      </c>
      <c r="B78" s="11" t="s">
        <v>85</v>
      </c>
      <c r="C78" s="11" t="s">
        <v>94</v>
      </c>
      <c r="D78" s="11" t="s">
        <v>95</v>
      </c>
      <c r="E78" s="11" t="s">
        <v>229</v>
      </c>
      <c r="F78" s="15">
        <v>7.1</v>
      </c>
      <c r="G78" s="16">
        <v>60.0</v>
      </c>
      <c r="H78" s="18" t="s">
        <v>202</v>
      </c>
      <c r="I78" s="20">
        <v>31.0</v>
      </c>
      <c r="J78" s="22">
        <v>8.0</v>
      </c>
      <c r="K78" s="22">
        <v>8.0</v>
      </c>
      <c r="L78" s="22">
        <v>8.0</v>
      </c>
      <c r="M78" s="22">
        <v>0.0</v>
      </c>
      <c r="N78" s="22">
        <v>7.0</v>
      </c>
    </row>
    <row r="79">
      <c r="A79" s="11">
        <v>2014.0</v>
      </c>
      <c r="B79" s="11" t="s">
        <v>85</v>
      </c>
      <c r="C79" s="11" t="s">
        <v>230</v>
      </c>
      <c r="D79" s="11" t="s">
        <v>231</v>
      </c>
      <c r="E79" s="11" t="s">
        <v>232</v>
      </c>
      <c r="F79" s="15">
        <v>32.0</v>
      </c>
      <c r="G79" s="16">
        <v>61.0</v>
      </c>
      <c r="H79" s="18" t="s">
        <v>202</v>
      </c>
      <c r="I79" s="20">
        <v>31.0</v>
      </c>
      <c r="J79" s="22">
        <v>8.0</v>
      </c>
      <c r="K79" s="22">
        <v>8.0</v>
      </c>
      <c r="L79" s="22">
        <v>8.0</v>
      </c>
      <c r="M79" s="22">
        <v>0.0</v>
      </c>
      <c r="N79" s="22">
        <v>7.0</v>
      </c>
    </row>
    <row r="80">
      <c r="A80" s="11">
        <v>2014.0</v>
      </c>
      <c r="B80" s="11" t="s">
        <v>85</v>
      </c>
      <c r="C80" s="11" t="s">
        <v>233</v>
      </c>
      <c r="D80" s="11" t="s">
        <v>234</v>
      </c>
      <c r="E80" s="11" t="s">
        <v>235</v>
      </c>
      <c r="F80" s="15">
        <v>15.5</v>
      </c>
      <c r="G80" s="16">
        <v>60.0</v>
      </c>
      <c r="H80" s="18" t="s">
        <v>202</v>
      </c>
      <c r="I80" s="20">
        <v>31.0</v>
      </c>
      <c r="J80" s="22">
        <v>8.0</v>
      </c>
      <c r="K80" s="22">
        <v>8.0</v>
      </c>
      <c r="L80" s="22">
        <v>8.0</v>
      </c>
      <c r="M80" s="22">
        <v>0.0</v>
      </c>
      <c r="N80" s="22">
        <v>7.0</v>
      </c>
    </row>
    <row r="81">
      <c r="A81" s="11">
        <v>2014.0</v>
      </c>
      <c r="B81" s="11" t="s">
        <v>85</v>
      </c>
      <c r="C81" s="11" t="s">
        <v>236</v>
      </c>
      <c r="D81" s="11" t="s">
        <v>237</v>
      </c>
      <c r="E81" s="11"/>
      <c r="F81" s="15">
        <v>51.0</v>
      </c>
      <c r="G81" s="24">
        <v>74.0</v>
      </c>
      <c r="H81" s="26" t="s">
        <v>159</v>
      </c>
      <c r="I81" s="20">
        <v>38.0</v>
      </c>
      <c r="J81" s="22">
        <v>8.0</v>
      </c>
      <c r="K81" s="22">
        <v>8.0</v>
      </c>
      <c r="L81" s="22">
        <v>8.0</v>
      </c>
      <c r="M81" s="22">
        <v>7.0</v>
      </c>
      <c r="N81" s="22">
        <v>7.0</v>
      </c>
    </row>
    <row r="82">
      <c r="A82" s="11">
        <v>2014.0</v>
      </c>
      <c r="B82" s="11" t="s">
        <v>85</v>
      </c>
      <c r="C82" s="11" t="s">
        <v>238</v>
      </c>
      <c r="D82" s="11" t="s">
        <v>239</v>
      </c>
      <c r="E82" s="11" t="s">
        <v>240</v>
      </c>
      <c r="F82" s="15">
        <v>16.0</v>
      </c>
      <c r="G82" s="16">
        <v>55.0</v>
      </c>
      <c r="H82" s="18" t="s">
        <v>202</v>
      </c>
      <c r="I82" s="20">
        <v>31.0</v>
      </c>
      <c r="J82" s="22">
        <v>8.0</v>
      </c>
      <c r="K82" s="22">
        <v>8.0</v>
      </c>
      <c r="L82" s="22">
        <v>8.0</v>
      </c>
      <c r="M82" s="22">
        <v>0.0</v>
      </c>
      <c r="N82" s="22">
        <v>7.0</v>
      </c>
    </row>
    <row r="83">
      <c r="A83" s="11">
        <v>2014.0</v>
      </c>
      <c r="B83" s="11" t="s">
        <v>85</v>
      </c>
      <c r="C83" s="11" t="s">
        <v>241</v>
      </c>
      <c r="D83" s="11" t="s">
        <v>242</v>
      </c>
      <c r="E83" s="11" t="s">
        <v>243</v>
      </c>
      <c r="F83" s="15">
        <v>17.0</v>
      </c>
      <c r="G83" s="16">
        <v>56.0</v>
      </c>
      <c r="H83" s="18" t="s">
        <v>202</v>
      </c>
      <c r="I83" s="20">
        <v>29.0</v>
      </c>
      <c r="J83" s="22">
        <v>8.0</v>
      </c>
      <c r="K83" s="22">
        <v>8.0</v>
      </c>
      <c r="L83" s="22">
        <v>8.0</v>
      </c>
      <c r="M83" s="22">
        <v>0.0</v>
      </c>
      <c r="N83" s="22">
        <v>5.0</v>
      </c>
    </row>
    <row r="84">
      <c r="A84" s="11">
        <v>2014.0</v>
      </c>
      <c r="B84" s="11" t="s">
        <v>85</v>
      </c>
      <c r="C84" s="11" t="s">
        <v>244</v>
      </c>
      <c r="D84" s="11" t="s">
        <v>245</v>
      </c>
      <c r="E84" s="11" t="s">
        <v>246</v>
      </c>
      <c r="F84" s="15">
        <v>33.5</v>
      </c>
      <c r="G84" s="16">
        <v>57.0</v>
      </c>
      <c r="H84" s="18" t="s">
        <v>202</v>
      </c>
      <c r="I84" s="20">
        <v>25.0</v>
      </c>
      <c r="J84" s="22">
        <v>8.0</v>
      </c>
      <c r="K84" s="22">
        <v>5.0</v>
      </c>
      <c r="L84" s="22">
        <v>5.0</v>
      </c>
      <c r="M84" s="22">
        <v>0.0</v>
      </c>
      <c r="N84" s="22">
        <v>7.0</v>
      </c>
    </row>
    <row r="85">
      <c r="A85" s="11">
        <v>2014.0</v>
      </c>
      <c r="B85" s="11" t="s">
        <v>85</v>
      </c>
      <c r="C85" s="11" t="s">
        <v>244</v>
      </c>
      <c r="D85" s="11" t="s">
        <v>245</v>
      </c>
      <c r="E85" s="11" t="s">
        <v>247</v>
      </c>
      <c r="F85" s="15">
        <v>32.2</v>
      </c>
      <c r="G85" s="54">
        <v>49.0</v>
      </c>
      <c r="H85" s="57" t="s">
        <v>147</v>
      </c>
      <c r="I85" s="20">
        <v>31.0</v>
      </c>
      <c r="J85" s="22">
        <v>8.0</v>
      </c>
      <c r="K85" s="22">
        <v>8.0</v>
      </c>
      <c r="L85" s="22">
        <v>8.0</v>
      </c>
      <c r="M85" s="22">
        <v>0.0</v>
      </c>
      <c r="N85" s="22">
        <v>7.0</v>
      </c>
    </row>
    <row r="86">
      <c r="A86" s="11">
        <v>2014.0</v>
      </c>
      <c r="B86" s="11" t="s">
        <v>85</v>
      </c>
      <c r="C86" s="11" t="s">
        <v>244</v>
      </c>
      <c r="D86" s="11" t="s">
        <v>245</v>
      </c>
      <c r="E86" s="11" t="s">
        <v>248</v>
      </c>
      <c r="F86" s="15">
        <v>18.5</v>
      </c>
      <c r="G86" s="54">
        <v>50.0</v>
      </c>
      <c r="H86" s="57" t="s">
        <v>147</v>
      </c>
      <c r="I86" s="20">
        <v>31.0</v>
      </c>
      <c r="J86" s="22">
        <v>8.0</v>
      </c>
      <c r="K86" s="22">
        <v>8.0</v>
      </c>
      <c r="L86" s="22">
        <v>8.0</v>
      </c>
      <c r="M86" s="22">
        <v>0.0</v>
      </c>
      <c r="N86" s="22">
        <v>7.0</v>
      </c>
    </row>
    <row r="87">
      <c r="A87" s="11">
        <v>2014.0</v>
      </c>
      <c r="B87" s="11" t="s">
        <v>85</v>
      </c>
      <c r="C87" s="11" t="s">
        <v>249</v>
      </c>
      <c r="D87" s="11" t="s">
        <v>250</v>
      </c>
      <c r="E87" s="11"/>
      <c r="F87" s="15">
        <v>30.5</v>
      </c>
      <c r="G87" s="16">
        <v>59.0</v>
      </c>
      <c r="H87" s="18" t="s">
        <v>202</v>
      </c>
      <c r="I87" s="20">
        <v>31.0</v>
      </c>
      <c r="J87" s="22">
        <v>8.0</v>
      </c>
      <c r="K87" s="22">
        <v>8.0</v>
      </c>
      <c r="L87" s="22">
        <v>8.0</v>
      </c>
      <c r="M87" s="22">
        <v>0.0</v>
      </c>
      <c r="N87" s="22">
        <v>7.0</v>
      </c>
    </row>
    <row r="88">
      <c r="A88" s="11">
        <v>2014.0</v>
      </c>
      <c r="B88" s="11" t="s">
        <v>85</v>
      </c>
      <c r="C88" s="11" t="s">
        <v>251</v>
      </c>
      <c r="D88" s="11" t="s">
        <v>252</v>
      </c>
      <c r="E88" s="11" t="s">
        <v>253</v>
      </c>
      <c r="F88" s="15">
        <v>13.0</v>
      </c>
      <c r="G88" s="16">
        <v>62.0</v>
      </c>
      <c r="H88" s="18" t="s">
        <v>202</v>
      </c>
      <c r="I88" s="20">
        <v>31.0</v>
      </c>
      <c r="J88" s="22">
        <v>8.0</v>
      </c>
      <c r="K88" s="22">
        <v>8.0</v>
      </c>
      <c r="L88" s="22">
        <v>8.0</v>
      </c>
      <c r="M88" s="22">
        <v>0.0</v>
      </c>
      <c r="N88" s="22">
        <v>7.0</v>
      </c>
    </row>
    <row r="89">
      <c r="A89" s="11">
        <v>2014.0</v>
      </c>
      <c r="B89" s="11" t="s">
        <v>124</v>
      </c>
      <c r="C89" s="11" t="s">
        <v>129</v>
      </c>
      <c r="D89" s="11" t="s">
        <v>26</v>
      </c>
      <c r="E89" s="11" t="s">
        <v>254</v>
      </c>
      <c r="F89" s="15">
        <v>13.4</v>
      </c>
      <c r="G89" s="16">
        <v>62.0</v>
      </c>
      <c r="H89" s="18" t="s">
        <v>202</v>
      </c>
      <c r="I89" s="20">
        <v>32.0</v>
      </c>
      <c r="J89" s="22">
        <v>5.0</v>
      </c>
      <c r="K89" s="22">
        <v>7.0</v>
      </c>
      <c r="L89" s="22">
        <v>7.0</v>
      </c>
      <c r="M89" s="22">
        <v>6.0</v>
      </c>
      <c r="N89" s="22">
        <v>7.0</v>
      </c>
    </row>
    <row r="90">
      <c r="A90" s="11">
        <v>2014.0</v>
      </c>
      <c r="B90" s="11" t="s">
        <v>124</v>
      </c>
      <c r="C90" s="11" t="s">
        <v>129</v>
      </c>
      <c r="D90" s="11" t="s">
        <v>26</v>
      </c>
      <c r="E90" s="11" t="s">
        <v>255</v>
      </c>
      <c r="F90" s="15">
        <v>11.1</v>
      </c>
      <c r="G90" s="16">
        <v>66.0</v>
      </c>
      <c r="H90" s="18" t="s">
        <v>202</v>
      </c>
      <c r="I90" s="20">
        <v>31.0</v>
      </c>
      <c r="J90" s="22">
        <v>6.0</v>
      </c>
      <c r="K90" s="22">
        <v>5.0</v>
      </c>
      <c r="L90" s="22">
        <v>7.0</v>
      </c>
      <c r="M90" s="22">
        <v>6.0</v>
      </c>
      <c r="N90" s="22">
        <v>7.0</v>
      </c>
    </row>
    <row r="91">
      <c r="A91" s="11">
        <v>2014.0</v>
      </c>
      <c r="B91" s="11" t="s">
        <v>132</v>
      </c>
      <c r="C91" s="11" t="s">
        <v>256</v>
      </c>
      <c r="D91" s="11" t="s">
        <v>257</v>
      </c>
      <c r="E91" s="11" t="s">
        <v>258</v>
      </c>
      <c r="F91" s="15">
        <v>16.2</v>
      </c>
      <c r="G91" s="24">
        <v>71.0</v>
      </c>
      <c r="H91" s="26" t="s">
        <v>159</v>
      </c>
      <c r="I91" s="20">
        <v>28.0</v>
      </c>
      <c r="J91" s="22">
        <v>8.0</v>
      </c>
      <c r="K91" s="22">
        <v>8.0</v>
      </c>
      <c r="L91" s="22">
        <v>7.0</v>
      </c>
      <c r="M91" s="22">
        <v>5.0</v>
      </c>
      <c r="N91" s="22">
        <v>0.0</v>
      </c>
    </row>
    <row r="92">
      <c r="A92" s="11">
        <v>2014.0</v>
      </c>
      <c r="B92" s="11" t="s">
        <v>259</v>
      </c>
      <c r="C92" s="11" t="s">
        <v>260</v>
      </c>
      <c r="D92" s="11" t="s">
        <v>105</v>
      </c>
      <c r="E92" s="11" t="s">
        <v>261</v>
      </c>
      <c r="F92" s="15">
        <v>13.0</v>
      </c>
      <c r="G92" s="29">
        <v>85.0</v>
      </c>
      <c r="H92" s="31" t="s">
        <v>198</v>
      </c>
      <c r="I92" s="20">
        <v>37.0</v>
      </c>
      <c r="J92" s="22">
        <v>8.0</v>
      </c>
      <c r="K92" s="22">
        <v>8.0</v>
      </c>
      <c r="L92" s="22">
        <v>8.0</v>
      </c>
      <c r="M92" s="22">
        <v>6.0</v>
      </c>
      <c r="N92" s="22">
        <v>7.0</v>
      </c>
    </row>
    <row r="93">
      <c r="A93" s="11">
        <v>2014.0</v>
      </c>
      <c r="B93" s="11" t="s">
        <v>259</v>
      </c>
      <c r="C93" s="11" t="s">
        <v>260</v>
      </c>
      <c r="D93" s="11" t="s">
        <v>105</v>
      </c>
      <c r="E93" s="11" t="s">
        <v>262</v>
      </c>
      <c r="F93" s="15">
        <v>11.7</v>
      </c>
      <c r="G93" s="24">
        <v>73.0</v>
      </c>
      <c r="H93" s="26" t="s">
        <v>159</v>
      </c>
      <c r="I93" s="20">
        <v>34.0</v>
      </c>
      <c r="J93" s="22">
        <v>8.0</v>
      </c>
      <c r="K93" s="22">
        <v>5.0</v>
      </c>
      <c r="L93" s="22">
        <v>8.0</v>
      </c>
      <c r="M93" s="22">
        <v>6.0</v>
      </c>
      <c r="N93" s="22">
        <v>7.0</v>
      </c>
    </row>
    <row r="94">
      <c r="A94" s="11">
        <v>2014.0</v>
      </c>
      <c r="B94" s="11" t="s">
        <v>139</v>
      </c>
      <c r="C94" s="11" t="s">
        <v>140</v>
      </c>
      <c r="D94" s="11" t="s">
        <v>141</v>
      </c>
      <c r="E94" s="11" t="s">
        <v>263</v>
      </c>
      <c r="F94" s="15">
        <v>3.1</v>
      </c>
      <c r="G94" s="16">
        <v>65.0</v>
      </c>
      <c r="H94" s="18" t="s">
        <v>202</v>
      </c>
      <c r="I94" s="20">
        <v>35.0</v>
      </c>
      <c r="J94" s="22">
        <v>8.0</v>
      </c>
      <c r="K94" s="22">
        <v>8.0</v>
      </c>
      <c r="L94" s="22">
        <v>8.0</v>
      </c>
      <c r="M94" s="22">
        <v>4.0</v>
      </c>
      <c r="N94" s="22">
        <v>7.0</v>
      </c>
    </row>
    <row r="95">
      <c r="A95" s="11">
        <v>2014.0</v>
      </c>
      <c r="B95" s="11" t="s">
        <v>139</v>
      </c>
      <c r="C95" s="11" t="s">
        <v>264</v>
      </c>
      <c r="D95" s="11" t="s">
        <v>265</v>
      </c>
      <c r="E95" s="11" t="s">
        <v>266</v>
      </c>
      <c r="F95" s="15">
        <v>10.0</v>
      </c>
      <c r="G95" s="16">
        <v>58.0</v>
      </c>
      <c r="H95" s="18" t="s">
        <v>202</v>
      </c>
      <c r="I95" s="20">
        <v>35.0</v>
      </c>
      <c r="J95" s="22">
        <v>7.0</v>
      </c>
      <c r="K95" s="22">
        <v>8.0</v>
      </c>
      <c r="L95" s="22">
        <v>8.0</v>
      </c>
      <c r="M95" s="22">
        <v>5.0</v>
      </c>
      <c r="N95" s="22">
        <v>7.0</v>
      </c>
    </row>
    <row r="96">
      <c r="A96" s="11">
        <v>2014.0</v>
      </c>
      <c r="B96" s="11" t="s">
        <v>148</v>
      </c>
      <c r="C96" s="11" t="s">
        <v>149</v>
      </c>
      <c r="D96" s="11" t="s">
        <v>267</v>
      </c>
      <c r="E96" s="11" t="s">
        <v>151</v>
      </c>
      <c r="F96" s="15">
        <v>12.9</v>
      </c>
      <c r="G96" s="24">
        <v>71.0</v>
      </c>
      <c r="H96" s="26" t="s">
        <v>159</v>
      </c>
      <c r="I96" s="20">
        <v>37.0</v>
      </c>
      <c r="J96" s="22">
        <v>8.0</v>
      </c>
      <c r="K96" s="22">
        <v>8.0</v>
      </c>
      <c r="L96" s="22">
        <v>8.0</v>
      </c>
      <c r="M96" s="22">
        <v>6.0</v>
      </c>
      <c r="N96" s="22">
        <v>7.0</v>
      </c>
    </row>
    <row r="97">
      <c r="A97" s="11">
        <v>2014.0</v>
      </c>
      <c r="B97" s="11" t="s">
        <v>152</v>
      </c>
      <c r="C97" s="11" t="s">
        <v>156</v>
      </c>
      <c r="D97" s="11" t="s">
        <v>26</v>
      </c>
      <c r="E97" s="11" t="s">
        <v>268</v>
      </c>
      <c r="F97" s="15">
        <v>10.0</v>
      </c>
      <c r="G97" s="24">
        <v>82.0</v>
      </c>
      <c r="H97" s="26" t="s">
        <v>159</v>
      </c>
      <c r="I97" s="20">
        <v>38.0</v>
      </c>
      <c r="J97" s="22">
        <v>8.0</v>
      </c>
      <c r="K97" s="22">
        <v>8.0</v>
      </c>
      <c r="L97" s="22">
        <v>8.0</v>
      </c>
      <c r="M97" s="22">
        <v>7.0</v>
      </c>
      <c r="N97" s="22">
        <v>7.0</v>
      </c>
    </row>
    <row r="98">
      <c r="A98" s="11">
        <v>2014.0</v>
      </c>
      <c r="B98" s="11" t="s">
        <v>152</v>
      </c>
      <c r="C98" s="11" t="s">
        <v>156</v>
      </c>
      <c r="D98" s="11" t="s">
        <v>163</v>
      </c>
      <c r="E98" s="11" t="s">
        <v>269</v>
      </c>
      <c r="F98" s="15">
        <v>14.5</v>
      </c>
      <c r="G98" s="24">
        <v>72.0</v>
      </c>
      <c r="H98" s="26" t="s">
        <v>159</v>
      </c>
      <c r="I98" s="20">
        <v>37.0</v>
      </c>
      <c r="J98" s="22">
        <v>8.0</v>
      </c>
      <c r="K98" s="22">
        <v>8.0</v>
      </c>
      <c r="L98" s="22">
        <v>8.0</v>
      </c>
      <c r="M98" s="22">
        <v>6.0</v>
      </c>
      <c r="N98" s="22">
        <v>7.0</v>
      </c>
    </row>
    <row r="99">
      <c r="A99" s="11">
        <v>2014.0</v>
      </c>
      <c r="B99" s="11" t="s">
        <v>152</v>
      </c>
      <c r="C99" s="11" t="s">
        <v>270</v>
      </c>
      <c r="D99" s="11" t="s">
        <v>271</v>
      </c>
      <c r="E99" s="11" t="s">
        <v>272</v>
      </c>
      <c r="F99" s="15">
        <v>30.0</v>
      </c>
      <c r="G99" s="24">
        <v>75.0</v>
      </c>
      <c r="H99" s="26" t="s">
        <v>159</v>
      </c>
      <c r="I99" s="20">
        <v>37.0</v>
      </c>
      <c r="J99" s="22">
        <v>8.0</v>
      </c>
      <c r="K99" s="22">
        <v>8.0</v>
      </c>
      <c r="L99" s="22">
        <v>8.0</v>
      </c>
      <c r="M99" s="22">
        <v>6.0</v>
      </c>
      <c r="N99" s="22">
        <v>7.0</v>
      </c>
    </row>
    <row r="100">
      <c r="A100" s="11">
        <v>2014.0</v>
      </c>
      <c r="B100" s="11" t="s">
        <v>152</v>
      </c>
      <c r="C100" s="11" t="s">
        <v>273</v>
      </c>
      <c r="D100" s="11" t="s">
        <v>274</v>
      </c>
      <c r="E100" s="11" t="s">
        <v>275</v>
      </c>
      <c r="F100" s="15">
        <v>18.5</v>
      </c>
      <c r="G100" s="16">
        <v>69.0</v>
      </c>
      <c r="H100" s="18" t="s">
        <v>202</v>
      </c>
      <c r="I100" s="20">
        <v>37.0</v>
      </c>
      <c r="J100" s="22">
        <v>8.0</v>
      </c>
      <c r="K100" s="22">
        <v>8.0</v>
      </c>
      <c r="L100" s="22">
        <v>8.0</v>
      </c>
      <c r="M100" s="22">
        <v>6.0</v>
      </c>
      <c r="N100" s="22">
        <v>7.0</v>
      </c>
    </row>
    <row r="101">
      <c r="A101" s="11">
        <v>2014.0</v>
      </c>
      <c r="B101" s="11" t="s">
        <v>276</v>
      </c>
      <c r="C101" s="11" t="s">
        <v>277</v>
      </c>
      <c r="D101" s="11" t="s">
        <v>278</v>
      </c>
      <c r="E101" s="11" t="s">
        <v>279</v>
      </c>
      <c r="F101" s="15">
        <v>22.5</v>
      </c>
      <c r="G101" s="16">
        <v>64.0</v>
      </c>
      <c r="H101" s="18" t="s">
        <v>202</v>
      </c>
      <c r="I101" s="20">
        <v>35.0</v>
      </c>
      <c r="J101" s="22">
        <v>8.0</v>
      </c>
      <c r="K101" s="22">
        <v>8.0</v>
      </c>
      <c r="L101" s="22">
        <v>8.0</v>
      </c>
      <c r="M101" s="22">
        <v>7.0</v>
      </c>
      <c r="N101" s="22">
        <v>4.0</v>
      </c>
    </row>
    <row r="102">
      <c r="A102" s="11">
        <v>2014.0</v>
      </c>
      <c r="B102" s="11" t="s">
        <v>276</v>
      </c>
      <c r="C102" s="11" t="s">
        <v>280</v>
      </c>
      <c r="D102" s="11" t="s">
        <v>278</v>
      </c>
      <c r="E102" s="11" t="s">
        <v>185</v>
      </c>
      <c r="F102" s="15">
        <v>27.0</v>
      </c>
      <c r="G102" s="54">
        <v>52.0</v>
      </c>
      <c r="H102" s="57" t="s">
        <v>147</v>
      </c>
      <c r="I102" s="20">
        <v>32.0</v>
      </c>
      <c r="J102" s="22">
        <v>8.0</v>
      </c>
      <c r="K102" s="22">
        <v>8.0</v>
      </c>
      <c r="L102" s="22">
        <v>8.0</v>
      </c>
      <c r="M102" s="22">
        <v>4.0</v>
      </c>
      <c r="N102" s="22">
        <v>4.0</v>
      </c>
    </row>
    <row r="103">
      <c r="A103" s="11">
        <v>2014.0</v>
      </c>
      <c r="B103" s="11" t="s">
        <v>169</v>
      </c>
      <c r="C103" s="11" t="s">
        <v>173</v>
      </c>
      <c r="D103" s="11" t="s">
        <v>174</v>
      </c>
      <c r="E103" s="11" t="s">
        <v>281</v>
      </c>
      <c r="F103" s="15">
        <v>16.7</v>
      </c>
      <c r="G103" s="16">
        <v>61.14</v>
      </c>
      <c r="H103" s="18" t="s">
        <v>202</v>
      </c>
      <c r="I103" s="20">
        <v>32.64</v>
      </c>
      <c r="J103" s="22">
        <v>8.0</v>
      </c>
      <c r="K103" s="22">
        <v>7.64</v>
      </c>
      <c r="L103" s="22">
        <v>8.0</v>
      </c>
      <c r="M103" s="22">
        <v>2.0</v>
      </c>
      <c r="N103" s="22">
        <v>7.0</v>
      </c>
    </row>
    <row r="104">
      <c r="A104" s="11">
        <v>2014.0</v>
      </c>
      <c r="B104" s="11" t="s">
        <v>282</v>
      </c>
      <c r="C104" s="11" t="s">
        <v>283</v>
      </c>
      <c r="D104" s="11"/>
      <c r="E104" s="11" t="s">
        <v>284</v>
      </c>
      <c r="F104" s="15">
        <v>9.5</v>
      </c>
      <c r="G104" s="54">
        <v>51.0</v>
      </c>
      <c r="H104" s="57" t="s">
        <v>147</v>
      </c>
      <c r="I104" s="20">
        <v>22.0</v>
      </c>
      <c r="J104" s="22">
        <v>8.0</v>
      </c>
      <c r="K104" s="22">
        <v>8.0</v>
      </c>
      <c r="L104" s="22">
        <v>0.0</v>
      </c>
      <c r="M104" s="22">
        <v>6.0</v>
      </c>
      <c r="N104" s="22">
        <v>0.0</v>
      </c>
    </row>
    <row r="105">
      <c r="A105" s="11">
        <v>2014.0</v>
      </c>
      <c r="B105" s="11" t="s">
        <v>282</v>
      </c>
      <c r="C105" s="11" t="s">
        <v>283</v>
      </c>
      <c r="D105" s="11"/>
      <c r="E105" s="11" t="s">
        <v>285</v>
      </c>
      <c r="F105" s="15">
        <v>5.6</v>
      </c>
      <c r="G105" s="54">
        <v>49.0</v>
      </c>
      <c r="H105" s="57" t="s">
        <v>147</v>
      </c>
      <c r="I105" s="20">
        <v>20.0</v>
      </c>
      <c r="J105" s="22">
        <v>7.0</v>
      </c>
      <c r="K105" s="22">
        <v>7.0</v>
      </c>
      <c r="L105" s="22">
        <v>0.0</v>
      </c>
      <c r="M105" s="22">
        <v>6.0</v>
      </c>
      <c r="N105" s="22">
        <v>0.0</v>
      </c>
    </row>
    <row r="106">
      <c r="A106" s="11">
        <v>2014.0</v>
      </c>
      <c r="B106" s="11" t="s">
        <v>282</v>
      </c>
      <c r="C106" s="11" t="s">
        <v>283</v>
      </c>
      <c r="D106" s="11"/>
      <c r="E106" s="11" t="s">
        <v>286</v>
      </c>
      <c r="F106" s="15">
        <v>4.7</v>
      </c>
      <c r="G106" s="54">
        <v>51.0</v>
      </c>
      <c r="H106" s="57" t="s">
        <v>147</v>
      </c>
      <c r="I106" s="20">
        <v>22.0</v>
      </c>
      <c r="J106" s="22">
        <v>8.0</v>
      </c>
      <c r="K106" s="22">
        <v>8.0</v>
      </c>
      <c r="L106" s="22">
        <v>0.0</v>
      </c>
      <c r="M106" s="22">
        <v>6.0</v>
      </c>
      <c r="N106" s="22">
        <v>0.0</v>
      </c>
    </row>
    <row r="107">
      <c r="A107" s="11">
        <v>2014.0</v>
      </c>
      <c r="B107" s="11" t="s">
        <v>282</v>
      </c>
      <c r="C107" s="11" t="s">
        <v>283</v>
      </c>
      <c r="D107" s="11"/>
      <c r="E107" s="11" t="s">
        <v>287</v>
      </c>
      <c r="F107" s="15">
        <v>14.3</v>
      </c>
      <c r="G107" s="54">
        <v>51.0</v>
      </c>
      <c r="H107" s="57" t="s">
        <v>147</v>
      </c>
      <c r="I107" s="20">
        <v>22.0</v>
      </c>
      <c r="J107" s="22">
        <v>8.0</v>
      </c>
      <c r="K107" s="22">
        <v>8.0</v>
      </c>
      <c r="L107" s="22">
        <v>0.0</v>
      </c>
      <c r="M107" s="22">
        <v>6.0</v>
      </c>
      <c r="N107" s="22">
        <v>0.0</v>
      </c>
    </row>
    <row r="108">
      <c r="A108" s="11">
        <v>2014.0</v>
      </c>
      <c r="B108" s="11" t="s">
        <v>282</v>
      </c>
      <c r="C108" s="11" t="s">
        <v>283</v>
      </c>
      <c r="D108" s="11"/>
      <c r="E108" s="11" t="s">
        <v>288</v>
      </c>
      <c r="F108" s="15">
        <v>20.0</v>
      </c>
      <c r="G108" s="54">
        <v>53.0</v>
      </c>
      <c r="H108" s="57" t="s">
        <v>147</v>
      </c>
      <c r="I108" s="20">
        <v>22.0</v>
      </c>
      <c r="J108" s="22">
        <v>8.0</v>
      </c>
      <c r="K108" s="22">
        <v>8.0</v>
      </c>
      <c r="L108" s="22">
        <v>0.0</v>
      </c>
      <c r="M108" s="22">
        <v>6.0</v>
      </c>
      <c r="N108" s="22">
        <v>0.0</v>
      </c>
    </row>
    <row r="109">
      <c r="A109" s="11">
        <v>2014.0</v>
      </c>
      <c r="B109" s="11" t="s">
        <v>282</v>
      </c>
      <c r="C109" s="11" t="s">
        <v>283</v>
      </c>
      <c r="D109" s="11"/>
      <c r="E109" s="11" t="s">
        <v>289</v>
      </c>
      <c r="F109" s="15">
        <v>5.4</v>
      </c>
      <c r="G109" s="54">
        <v>51.0</v>
      </c>
      <c r="H109" s="57" t="s">
        <v>147</v>
      </c>
      <c r="I109" s="20">
        <v>22.0</v>
      </c>
      <c r="J109" s="22">
        <v>8.0</v>
      </c>
      <c r="K109" s="22">
        <v>8.0</v>
      </c>
      <c r="L109" s="22">
        <v>0.0</v>
      </c>
      <c r="M109" s="22">
        <v>6.0</v>
      </c>
      <c r="N109" s="22">
        <v>0.0</v>
      </c>
    </row>
    <row r="110">
      <c r="A110" s="11">
        <v>2014.0</v>
      </c>
      <c r="B110" s="11" t="s">
        <v>282</v>
      </c>
      <c r="C110" s="11" t="s">
        <v>283</v>
      </c>
      <c r="D110" s="11"/>
      <c r="E110" s="11" t="s">
        <v>290</v>
      </c>
      <c r="F110" s="15">
        <v>9.2</v>
      </c>
      <c r="G110" s="54">
        <v>53.0</v>
      </c>
      <c r="H110" s="57" t="s">
        <v>147</v>
      </c>
      <c r="I110" s="20">
        <v>20.0</v>
      </c>
      <c r="J110" s="22">
        <v>5.0</v>
      </c>
      <c r="K110" s="22">
        <v>8.0</v>
      </c>
      <c r="L110" s="22">
        <v>0.0</v>
      </c>
      <c r="M110" s="22">
        <v>7.0</v>
      </c>
      <c r="N110" s="22">
        <v>0.0</v>
      </c>
    </row>
    <row r="111">
      <c r="A111" s="11">
        <v>2014.0</v>
      </c>
      <c r="B111" s="11" t="s">
        <v>291</v>
      </c>
      <c r="C111" s="11" t="s">
        <v>292</v>
      </c>
      <c r="D111" s="11" t="s">
        <v>293</v>
      </c>
      <c r="E111" s="11" t="s">
        <v>294</v>
      </c>
      <c r="F111" s="15">
        <v>11.5</v>
      </c>
      <c r="G111" s="16">
        <v>59.10434782608696</v>
      </c>
      <c r="H111" s="18" t="s">
        <v>202</v>
      </c>
      <c r="I111" s="20">
        <v>32.10434782608696</v>
      </c>
      <c r="J111" s="22">
        <v>4.104347826086957</v>
      </c>
      <c r="K111" s="22">
        <v>8.0</v>
      </c>
      <c r="L111" s="22">
        <v>7.0</v>
      </c>
      <c r="M111" s="22">
        <v>6.0</v>
      </c>
      <c r="N111" s="22">
        <v>7.0</v>
      </c>
    </row>
    <row r="112">
      <c r="A112" s="11">
        <v>2014.0</v>
      </c>
      <c r="B112" s="11" t="s">
        <v>295</v>
      </c>
      <c r="C112" s="11" t="s">
        <v>296</v>
      </c>
      <c r="D112" s="11" t="s">
        <v>297</v>
      </c>
      <c r="E112" s="11" t="s">
        <v>298</v>
      </c>
      <c r="F112" s="15">
        <v>52.0</v>
      </c>
      <c r="G112" s="24">
        <v>70.0</v>
      </c>
      <c r="H112" s="26" t="s">
        <v>159</v>
      </c>
      <c r="I112" s="20">
        <v>37.0</v>
      </c>
      <c r="J112" s="22">
        <v>8.0</v>
      </c>
      <c r="K112" s="22">
        <v>8.0</v>
      </c>
      <c r="L112" s="22">
        <v>7.0</v>
      </c>
      <c r="M112" s="22">
        <v>7.0</v>
      </c>
      <c r="N112" s="22">
        <v>7.0</v>
      </c>
    </row>
    <row r="113">
      <c r="A113" s="11">
        <v>2014.0</v>
      </c>
      <c r="B113" s="11" t="s">
        <v>180</v>
      </c>
      <c r="C113" s="11" t="s">
        <v>299</v>
      </c>
      <c r="D113" s="11" t="s">
        <v>300</v>
      </c>
      <c r="E113" s="11" t="s">
        <v>301</v>
      </c>
      <c r="F113" s="15">
        <v>8.3</v>
      </c>
      <c r="G113" s="16">
        <v>63.0</v>
      </c>
      <c r="H113" s="18" t="s">
        <v>202</v>
      </c>
      <c r="I113" s="20">
        <v>32.0</v>
      </c>
      <c r="J113" s="22">
        <v>8.0</v>
      </c>
      <c r="K113" s="22">
        <v>8.0</v>
      </c>
      <c r="L113" s="22">
        <v>7.0</v>
      </c>
      <c r="M113" s="22">
        <v>2.0</v>
      </c>
      <c r="N113" s="22">
        <v>7.0</v>
      </c>
    </row>
    <row r="114">
      <c r="A114" s="11">
        <v>2014.0</v>
      </c>
      <c r="B114" s="11" t="s">
        <v>180</v>
      </c>
      <c r="C114" s="11" t="s">
        <v>302</v>
      </c>
      <c r="D114" s="11" t="s">
        <v>303</v>
      </c>
      <c r="E114" s="11" t="s">
        <v>304</v>
      </c>
      <c r="F114" s="15">
        <v>5.3</v>
      </c>
      <c r="G114" s="16">
        <v>55.85</v>
      </c>
      <c r="H114" s="18" t="s">
        <v>202</v>
      </c>
      <c r="I114" s="20">
        <v>23.0</v>
      </c>
      <c r="J114" s="22">
        <v>8.0</v>
      </c>
      <c r="K114" s="22">
        <v>8.0</v>
      </c>
      <c r="L114" s="22">
        <v>0.0</v>
      </c>
      <c r="M114" s="22">
        <v>7.0</v>
      </c>
      <c r="N114" s="22">
        <v>0.0</v>
      </c>
    </row>
    <row r="115">
      <c r="A115" s="11">
        <v>2014.0</v>
      </c>
      <c r="B115" s="11" t="s">
        <v>305</v>
      </c>
      <c r="C115" s="11" t="s">
        <v>111</v>
      </c>
      <c r="D115" s="11" t="s">
        <v>306</v>
      </c>
      <c r="E115" s="11" t="s">
        <v>307</v>
      </c>
      <c r="F115" s="15">
        <v>5.2</v>
      </c>
      <c r="G115" s="24">
        <v>72.0</v>
      </c>
      <c r="H115" s="26" t="s">
        <v>159</v>
      </c>
      <c r="I115" s="20">
        <v>37.0</v>
      </c>
      <c r="J115" s="22">
        <v>7.0</v>
      </c>
      <c r="K115" s="22">
        <v>8.0</v>
      </c>
      <c r="L115" s="22">
        <v>8.0</v>
      </c>
      <c r="M115" s="22">
        <v>7.0</v>
      </c>
      <c r="N115" s="22">
        <v>7.0</v>
      </c>
    </row>
    <row r="116">
      <c r="A116" s="11">
        <v>2016.0</v>
      </c>
      <c r="B116" s="11" t="s">
        <v>49</v>
      </c>
      <c r="C116" s="11" t="s">
        <v>308</v>
      </c>
      <c r="D116" s="11" t="s">
        <v>309</v>
      </c>
      <c r="E116" s="11" t="s">
        <v>310</v>
      </c>
      <c r="F116" s="15">
        <v>8.2</v>
      </c>
      <c r="G116" s="54">
        <v>52.0</v>
      </c>
      <c r="H116" s="57" t="s">
        <v>147</v>
      </c>
      <c r="I116" s="20">
        <v>33.3</v>
      </c>
      <c r="J116" s="22">
        <v>4.0</v>
      </c>
      <c r="K116" s="22">
        <v>8.0</v>
      </c>
      <c r="L116" s="22">
        <v>8.0</v>
      </c>
      <c r="M116" s="22">
        <v>6.3</v>
      </c>
      <c r="N116" s="22">
        <v>7.0</v>
      </c>
    </row>
    <row r="117">
      <c r="A117" s="11">
        <v>2016.0</v>
      </c>
      <c r="B117" s="11" t="s">
        <v>49</v>
      </c>
      <c r="C117" s="11" t="s">
        <v>308</v>
      </c>
      <c r="D117" s="11" t="s">
        <v>309</v>
      </c>
      <c r="E117" s="11" t="s">
        <v>311</v>
      </c>
      <c r="F117" s="15">
        <v>22.8</v>
      </c>
      <c r="G117" s="16">
        <v>64.3</v>
      </c>
      <c r="H117" s="18" t="s">
        <v>202</v>
      </c>
      <c r="I117" s="20">
        <v>37.8</v>
      </c>
      <c r="J117" s="22">
        <v>7.8</v>
      </c>
      <c r="K117" s="22">
        <v>8.0</v>
      </c>
      <c r="L117" s="22">
        <v>8.0</v>
      </c>
      <c r="M117" s="22">
        <v>7.0</v>
      </c>
      <c r="N117" s="22">
        <v>7.0</v>
      </c>
    </row>
    <row r="118">
      <c r="A118" s="11">
        <v>2016.0</v>
      </c>
      <c r="B118" s="11" t="s">
        <v>49</v>
      </c>
      <c r="C118" s="11" t="s">
        <v>73</v>
      </c>
      <c r="D118" s="11" t="s">
        <v>74</v>
      </c>
      <c r="E118" s="11" t="s">
        <v>312</v>
      </c>
      <c r="F118" s="15">
        <v>23.0</v>
      </c>
      <c r="G118" s="24">
        <v>74.7</v>
      </c>
      <c r="H118" s="26" t="s">
        <v>159</v>
      </c>
      <c r="I118" s="20">
        <v>38.0</v>
      </c>
      <c r="J118" s="22">
        <v>8.0</v>
      </c>
      <c r="K118" s="22">
        <v>8.0</v>
      </c>
      <c r="L118" s="22">
        <v>8.0</v>
      </c>
      <c r="M118" s="22">
        <v>7.0</v>
      </c>
      <c r="N118" s="22">
        <v>7.0</v>
      </c>
    </row>
    <row r="119">
      <c r="A119" s="11">
        <v>2016.0</v>
      </c>
      <c r="B119" s="11" t="s">
        <v>49</v>
      </c>
      <c r="C119" s="11" t="s">
        <v>313</v>
      </c>
      <c r="D119" s="11" t="s">
        <v>314</v>
      </c>
      <c r="E119" s="11" t="s">
        <v>315</v>
      </c>
      <c r="F119" s="15">
        <v>5.1</v>
      </c>
      <c r="G119" s="24">
        <v>72.4</v>
      </c>
      <c r="H119" s="26" t="s">
        <v>159</v>
      </c>
      <c r="I119" s="20">
        <v>38.0</v>
      </c>
      <c r="J119" s="22">
        <v>8.0</v>
      </c>
      <c r="K119" s="22">
        <v>8.0</v>
      </c>
      <c r="L119" s="22">
        <v>8.0</v>
      </c>
      <c r="M119" s="22">
        <v>7.0</v>
      </c>
      <c r="N119" s="22">
        <v>7.0</v>
      </c>
    </row>
    <row r="120">
      <c r="A120" s="11">
        <v>2016.0</v>
      </c>
      <c r="B120" s="11" t="s">
        <v>103</v>
      </c>
      <c r="C120" s="11" t="s">
        <v>316</v>
      </c>
      <c r="D120" s="11" t="s">
        <v>317</v>
      </c>
      <c r="E120" s="11" t="s">
        <v>318</v>
      </c>
      <c r="F120" s="15">
        <v>7.5</v>
      </c>
      <c r="G120" s="24">
        <v>74.5</v>
      </c>
      <c r="H120" s="26" t="s">
        <v>159</v>
      </c>
      <c r="I120" s="20">
        <v>37.5</v>
      </c>
      <c r="J120" s="22">
        <v>8.0</v>
      </c>
      <c r="K120" s="22">
        <v>8.0</v>
      </c>
      <c r="L120" s="22">
        <v>8.0</v>
      </c>
      <c r="M120" s="22">
        <v>6.5</v>
      </c>
      <c r="N120" s="22">
        <v>7.0</v>
      </c>
    </row>
    <row r="121">
      <c r="A121" s="11">
        <v>2016.0</v>
      </c>
      <c r="B121" s="11" t="s">
        <v>103</v>
      </c>
      <c r="C121" s="11" t="s">
        <v>319</v>
      </c>
      <c r="D121" s="11"/>
      <c r="E121" s="11" t="s">
        <v>320</v>
      </c>
      <c r="F121" s="15">
        <v>10.5</v>
      </c>
      <c r="G121" s="16">
        <v>80.7</v>
      </c>
      <c r="H121" s="18" t="s">
        <v>159</v>
      </c>
      <c r="I121" s="20">
        <v>37.2</v>
      </c>
      <c r="J121" s="22">
        <v>7.7</v>
      </c>
      <c r="K121" s="22">
        <v>8.0</v>
      </c>
      <c r="L121" s="22">
        <v>8.0</v>
      </c>
      <c r="M121" s="22">
        <v>6.5</v>
      </c>
      <c r="N121" s="22">
        <v>7.0</v>
      </c>
    </row>
    <row r="122">
      <c r="A122" s="11">
        <v>2016.0</v>
      </c>
      <c r="B122" s="11" t="s">
        <v>139</v>
      </c>
      <c r="C122" s="11" t="s">
        <v>321</v>
      </c>
      <c r="D122" s="11" t="s">
        <v>322</v>
      </c>
      <c r="E122" s="11" t="s">
        <v>323</v>
      </c>
      <c r="F122" s="15">
        <v>11.45</v>
      </c>
      <c r="G122" s="54">
        <v>67.7</v>
      </c>
      <c r="H122" s="57" t="s">
        <v>202</v>
      </c>
      <c r="I122" s="20">
        <v>31.6</v>
      </c>
      <c r="J122" s="22">
        <v>7.8</v>
      </c>
      <c r="K122" s="22">
        <v>7.8</v>
      </c>
      <c r="L122" s="22">
        <v>8.0</v>
      </c>
      <c r="M122" s="22">
        <v>1.0</v>
      </c>
      <c r="N122" s="22">
        <v>7.0</v>
      </c>
    </row>
    <row r="123">
      <c r="A123" s="11">
        <v>2016.0</v>
      </c>
      <c r="B123" s="11" t="s">
        <v>139</v>
      </c>
      <c r="C123" s="11" t="s">
        <v>324</v>
      </c>
      <c r="D123" s="11" t="s">
        <v>325</v>
      </c>
      <c r="E123" s="11" t="s">
        <v>326</v>
      </c>
      <c r="F123" s="15">
        <v>14.5</v>
      </c>
      <c r="G123" s="24">
        <v>43.0</v>
      </c>
      <c r="H123" s="26" t="s">
        <v>147</v>
      </c>
      <c r="I123" s="20">
        <v>23.0</v>
      </c>
      <c r="J123" s="22">
        <v>8.0</v>
      </c>
      <c r="K123" s="22">
        <v>8.0</v>
      </c>
      <c r="L123" s="22">
        <v>0.0</v>
      </c>
      <c r="M123" s="22">
        <v>0.0</v>
      </c>
      <c r="N123" s="22">
        <v>7.0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36" max="36" width="24.57"/>
    <col customWidth="1" min="49" max="49" width="17.14"/>
    <col customWidth="1" min="51" max="51" width="16.57"/>
    <col customWidth="1" min="53" max="53" width="21.14"/>
  </cols>
  <sheetData>
    <row r="1">
      <c r="A1" s="1" t="str">
        <f>IFERROR(__xludf.DUMMYFUNCTION("IMPORTRANGE(""https://docs.google.com/spreadsheets/d/14JAeQLQMy3RX_5HOn66xTBMOy2GVkEa6d2x5BhwqeN0/edit#gid=1882708742"",""2013 Public!B1:AU1"")"),"Country")</f>
        <v>Country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2" t="s">
        <v>24</v>
      </c>
      <c r="Y1" s="14" t="s">
        <v>28</v>
      </c>
      <c r="Z1" s="14" t="s">
        <v>29</v>
      </c>
      <c r="AA1" s="14" t="s">
        <v>30</v>
      </c>
      <c r="AB1" s="14" t="s">
        <v>31</v>
      </c>
      <c r="AC1" s="14" t="s">
        <v>32</v>
      </c>
      <c r="AD1" s="17" t="s">
        <v>33</v>
      </c>
      <c r="AE1" s="19" t="s">
        <v>35</v>
      </c>
      <c r="AF1" s="19" t="s">
        <v>36</v>
      </c>
      <c r="AG1" s="19" t="s">
        <v>37</v>
      </c>
      <c r="AH1" s="19" t="s">
        <v>38</v>
      </c>
      <c r="AI1" s="19" t="s">
        <v>39</v>
      </c>
      <c r="AJ1" s="21" t="s">
        <v>40</v>
      </c>
      <c r="AK1" s="23" t="s">
        <v>41</v>
      </c>
      <c r="AL1" s="23" t="s">
        <v>46</v>
      </c>
      <c r="AM1" s="27" t="s">
        <v>47</v>
      </c>
      <c r="AN1" s="28" t="s">
        <v>53</v>
      </c>
      <c r="AO1" s="28" t="s">
        <v>54</v>
      </c>
      <c r="AP1" s="28" t="s">
        <v>55</v>
      </c>
      <c r="AQ1" s="28" t="s">
        <v>56</v>
      </c>
      <c r="AR1" s="28" t="s">
        <v>57</v>
      </c>
      <c r="AS1" s="28" t="s">
        <v>58</v>
      </c>
      <c r="AT1" s="30" t="s">
        <v>59</v>
      </c>
      <c r="AU1" s="33" t="str">
        <f>IFERROR(__xludf.DUMMYFUNCTION("IMPORTRANGE(""https://docs.google.com/spreadsheets/d/14JAeQLQMy3RX_5HOn66xTBMOy2GVkEa6d2x5BhwqeN0/edit#gid=1882708742"",""2013 Public!AX1:BD1"")"),"Point Deductions")</f>
        <v>Point Deductions</v>
      </c>
      <c r="AV1" s="34" t="s">
        <v>64</v>
      </c>
      <c r="AW1" s="34" t="s">
        <v>66</v>
      </c>
      <c r="AX1" s="34" t="s">
        <v>67</v>
      </c>
      <c r="AY1" s="34" t="s">
        <v>68</v>
      </c>
      <c r="AZ1" s="34" t="s">
        <v>70</v>
      </c>
      <c r="BA1" s="34" t="s">
        <v>71</v>
      </c>
      <c r="BB1" s="3" t="str">
        <f>IFERROR(__xludf.DUMMYFUNCTION("IMPORTRANGE(""https://docs.google.com/spreadsheets/d/14JAeQLQMy3RX_5HOn66xTBMOy2GVkEa6d2x5BhwqeN0/edit#gid=1882708742"",""2013 Public!BF1:BG1"")"),"Total Score:")</f>
        <v>Total Score:</v>
      </c>
      <c r="BC1" s="4" t="s">
        <v>6</v>
      </c>
    </row>
    <row r="2">
      <c r="A2" s="11" t="str">
        <f>IFERROR(__xludf.DUMMYFUNCTION("IMPORTRANGE(""https://docs.google.com/spreadsheets/d/14JAeQLQMy3RX_5HOn66xTBMOy2GVkEa6d2x5BhwqeN0/edit#gid=1882708742"",""2013 Public!B3:AU100"")"),"Argentina")</f>
        <v>Argentina</v>
      </c>
      <c r="B2" s="11" t="s">
        <v>25</v>
      </c>
      <c r="C2" s="11" t="s">
        <v>26</v>
      </c>
      <c r="D2" s="11" t="s">
        <v>27</v>
      </c>
      <c r="E2" s="15">
        <v>12.5</v>
      </c>
      <c r="F2" s="16">
        <v>61.0</v>
      </c>
      <c r="G2" s="18" t="s">
        <v>34</v>
      </c>
      <c r="H2" s="20">
        <v>23.0</v>
      </c>
      <c r="I2" s="36">
        <v>7.0</v>
      </c>
      <c r="J2" s="36">
        <v>7.0</v>
      </c>
      <c r="K2" s="36">
        <v>0.0</v>
      </c>
      <c r="L2" s="36">
        <v>5.0</v>
      </c>
      <c r="M2" s="36">
        <v>4.0</v>
      </c>
      <c r="N2" s="37">
        <v>18.0</v>
      </c>
      <c r="O2" s="38">
        <v>4.0</v>
      </c>
      <c r="P2" s="38">
        <v>3.0</v>
      </c>
      <c r="Q2" s="38">
        <v>2.0</v>
      </c>
      <c r="R2" s="38">
        <v>0.0</v>
      </c>
      <c r="S2" s="38">
        <v>0.0</v>
      </c>
      <c r="T2" s="38">
        <v>2.0</v>
      </c>
      <c r="U2" s="38">
        <v>3.0</v>
      </c>
      <c r="V2" s="38">
        <v>2.0</v>
      </c>
      <c r="W2" s="38">
        <v>2.0</v>
      </c>
      <c r="X2" s="39">
        <v>4.0</v>
      </c>
      <c r="Y2" s="41">
        <v>0.0</v>
      </c>
      <c r="Z2" s="41">
        <v>0.0</v>
      </c>
      <c r="AA2" s="41">
        <v>3.0</v>
      </c>
      <c r="AB2" s="41">
        <v>0.0</v>
      </c>
      <c r="AC2" s="41">
        <v>1.0</v>
      </c>
      <c r="AD2" s="43">
        <v>9.0</v>
      </c>
      <c r="AE2" s="44">
        <v>2.0</v>
      </c>
      <c r="AF2" s="44">
        <v>3.0</v>
      </c>
      <c r="AG2" s="44">
        <v>3.0</v>
      </c>
      <c r="AH2" s="44">
        <v>1.0</v>
      </c>
      <c r="AI2" s="44">
        <v>0.0</v>
      </c>
      <c r="AJ2" s="45">
        <v>2.0</v>
      </c>
      <c r="AK2" s="47">
        <v>1.0</v>
      </c>
      <c r="AL2" s="47">
        <v>1.0</v>
      </c>
      <c r="AM2" s="48">
        <v>6.0</v>
      </c>
      <c r="AN2" s="49">
        <v>2.0</v>
      </c>
      <c r="AO2" s="49">
        <v>1.0</v>
      </c>
      <c r="AP2" s="49">
        <v>3.0</v>
      </c>
      <c r="AQ2" s="49">
        <v>0.0</v>
      </c>
      <c r="AR2" s="49">
        <v>0.0</v>
      </c>
      <c r="AS2" s="49">
        <v>0.0</v>
      </c>
      <c r="AT2" s="50">
        <v>62.0</v>
      </c>
      <c r="AU2" s="52">
        <f>IFERROR(__xludf.DUMMYFUNCTION("IMPORTRANGE(""https://docs.google.com/spreadsheets/d/14JAeQLQMy3RX_5HOn66xTBMOy2GVkEa6d2x5BhwqeN0/edit#gid=1882708742"",""2013 Public!AX3:BD100"")"),"-1")</f>
        <v>-1</v>
      </c>
      <c r="AV2" s="53">
        <v>0.0</v>
      </c>
      <c r="AW2" s="53">
        <v>0.0</v>
      </c>
      <c r="AX2" s="53">
        <v>-1.0</v>
      </c>
      <c r="AY2" s="53">
        <v>0.0</v>
      </c>
      <c r="AZ2" s="53">
        <v>0.0</v>
      </c>
      <c r="BA2" s="53">
        <v>0.0</v>
      </c>
      <c r="BB2" s="16">
        <f>IFERROR(__xludf.DUMMYFUNCTION("IMPORTRANGE(""https://docs.google.com/spreadsheets/d/14JAeQLQMy3RX_5HOn66xTBMOy2GVkEa6d2x5BhwqeN0/edit#gid=1882708742"",""2013 Public!BF3:BG100"")"),"61.0")</f>
        <v>61</v>
      </c>
      <c r="BC2" s="56" t="s">
        <v>34</v>
      </c>
    </row>
    <row r="3">
      <c r="A3" s="11" t="s">
        <v>42</v>
      </c>
      <c r="B3" s="11" t="s">
        <v>43</v>
      </c>
      <c r="C3" s="11" t="s">
        <v>44</v>
      </c>
      <c r="D3" s="11" t="s">
        <v>45</v>
      </c>
      <c r="E3" s="15">
        <v>16.5</v>
      </c>
      <c r="F3" s="24">
        <v>77.0</v>
      </c>
      <c r="G3" s="26" t="s">
        <v>48</v>
      </c>
      <c r="H3" s="20">
        <v>23.0</v>
      </c>
      <c r="I3" s="36">
        <v>7.0</v>
      </c>
      <c r="J3" s="36">
        <v>7.0</v>
      </c>
      <c r="K3" s="36">
        <v>0.0</v>
      </c>
      <c r="L3" s="36">
        <v>6.0</v>
      </c>
      <c r="M3" s="36">
        <v>3.0</v>
      </c>
      <c r="N3" s="37">
        <v>21.0</v>
      </c>
      <c r="O3" s="38">
        <v>4.0</v>
      </c>
      <c r="P3" s="38">
        <v>1.0</v>
      </c>
      <c r="Q3" s="38">
        <v>1.0</v>
      </c>
      <c r="R3" s="38">
        <v>3.0</v>
      </c>
      <c r="S3" s="38">
        <v>3.0</v>
      </c>
      <c r="T3" s="38">
        <v>2.0</v>
      </c>
      <c r="U3" s="38">
        <v>3.0</v>
      </c>
      <c r="V3" s="38">
        <v>2.0</v>
      </c>
      <c r="W3" s="38">
        <v>2.0</v>
      </c>
      <c r="X3" s="39">
        <v>13.0</v>
      </c>
      <c r="Y3" s="41">
        <v>4.0</v>
      </c>
      <c r="Z3" s="41">
        <v>2.0</v>
      </c>
      <c r="AA3" s="41">
        <v>3.0</v>
      </c>
      <c r="AB3" s="41">
        <v>2.0</v>
      </c>
      <c r="AC3" s="41">
        <v>2.0</v>
      </c>
      <c r="AD3" s="43">
        <v>6.0</v>
      </c>
      <c r="AE3" s="44">
        <v>0.0</v>
      </c>
      <c r="AF3" s="44">
        <v>3.0</v>
      </c>
      <c r="AG3" s="44">
        <v>3.0</v>
      </c>
      <c r="AH3" s="44">
        <v>0.0</v>
      </c>
      <c r="AI3" s="44">
        <v>0.0</v>
      </c>
      <c r="AJ3" s="45">
        <v>5.0</v>
      </c>
      <c r="AK3" s="47">
        <v>3.0</v>
      </c>
      <c r="AL3" s="47">
        <v>2.0</v>
      </c>
      <c r="AM3" s="48">
        <v>12.0</v>
      </c>
      <c r="AN3" s="49">
        <v>3.0</v>
      </c>
      <c r="AO3" s="49">
        <v>3.0</v>
      </c>
      <c r="AP3" s="49">
        <v>3.0</v>
      </c>
      <c r="AQ3" s="49">
        <v>2.0</v>
      </c>
      <c r="AR3" s="49">
        <v>1.0</v>
      </c>
      <c r="AS3" s="49">
        <v>0.0</v>
      </c>
      <c r="AT3" s="50">
        <v>80.0</v>
      </c>
      <c r="AU3" s="52">
        <v>-3.0</v>
      </c>
      <c r="AV3" s="53">
        <v>0.0</v>
      </c>
      <c r="AW3" s="53">
        <v>0.0</v>
      </c>
      <c r="AX3" s="53">
        <v>0.0</v>
      </c>
      <c r="AY3" s="53">
        <v>-2.0</v>
      </c>
      <c r="AZ3" s="53">
        <v>0.0</v>
      </c>
      <c r="BA3" s="53">
        <v>-1.0</v>
      </c>
      <c r="BB3" s="24">
        <v>77.0</v>
      </c>
      <c r="BC3" s="58" t="s">
        <v>48</v>
      </c>
    </row>
    <row r="4">
      <c r="A4" s="11" t="s">
        <v>49</v>
      </c>
      <c r="B4" s="11" t="s">
        <v>50</v>
      </c>
      <c r="C4" s="11" t="s">
        <v>51</v>
      </c>
      <c r="D4" s="11" t="s">
        <v>52</v>
      </c>
      <c r="E4" s="15">
        <v>7.0</v>
      </c>
      <c r="F4" s="29">
        <v>92.0</v>
      </c>
      <c r="G4" s="31" t="s">
        <v>60</v>
      </c>
      <c r="H4" s="20">
        <v>33.0</v>
      </c>
      <c r="I4" s="36">
        <v>7.0</v>
      </c>
      <c r="J4" s="36">
        <v>7.0</v>
      </c>
      <c r="K4" s="36">
        <v>7.0</v>
      </c>
      <c r="L4" s="36">
        <v>6.0</v>
      </c>
      <c r="M4" s="36">
        <v>6.0</v>
      </c>
      <c r="N4" s="37">
        <v>24.0</v>
      </c>
      <c r="O4" s="38">
        <v>4.0</v>
      </c>
      <c r="P4" s="38">
        <v>3.0</v>
      </c>
      <c r="Q4" s="38">
        <v>2.0</v>
      </c>
      <c r="R4" s="38">
        <v>3.0</v>
      </c>
      <c r="S4" s="38">
        <v>3.0</v>
      </c>
      <c r="T4" s="38">
        <v>2.0</v>
      </c>
      <c r="U4" s="38">
        <v>3.0</v>
      </c>
      <c r="V4" s="38">
        <v>2.0</v>
      </c>
      <c r="W4" s="38">
        <v>2.0</v>
      </c>
      <c r="X4" s="39">
        <v>12.0</v>
      </c>
      <c r="Y4" s="41">
        <v>4.0</v>
      </c>
      <c r="Z4" s="41">
        <v>2.0</v>
      </c>
      <c r="AA4" s="41">
        <v>3.0</v>
      </c>
      <c r="AB4" s="41">
        <v>1.0</v>
      </c>
      <c r="AC4" s="41">
        <v>2.0</v>
      </c>
      <c r="AD4" s="43">
        <v>10.0</v>
      </c>
      <c r="AE4" s="44">
        <v>2.0</v>
      </c>
      <c r="AF4" s="44">
        <v>3.0</v>
      </c>
      <c r="AG4" s="44">
        <v>3.0</v>
      </c>
      <c r="AH4" s="44">
        <v>1.0</v>
      </c>
      <c r="AI4" s="44">
        <v>1.0</v>
      </c>
      <c r="AJ4" s="45">
        <v>4.0</v>
      </c>
      <c r="AK4" s="47">
        <v>3.0</v>
      </c>
      <c r="AL4" s="47">
        <v>1.0</v>
      </c>
      <c r="AM4" s="48">
        <v>9.0</v>
      </c>
      <c r="AN4" s="49">
        <v>2.0</v>
      </c>
      <c r="AO4" s="49">
        <v>3.0</v>
      </c>
      <c r="AP4" s="49">
        <v>3.0</v>
      </c>
      <c r="AQ4" s="49">
        <v>0.0</v>
      </c>
      <c r="AR4" s="49">
        <v>1.0</v>
      </c>
      <c r="AS4" s="49">
        <v>0.0</v>
      </c>
      <c r="AT4" s="50">
        <v>92.0</v>
      </c>
      <c r="AU4" s="52">
        <v>0.0</v>
      </c>
      <c r="AV4" s="53">
        <v>0.0</v>
      </c>
      <c r="AW4" s="53">
        <v>0.0</v>
      </c>
      <c r="AX4" s="53">
        <v>0.0</v>
      </c>
      <c r="AY4" s="53">
        <v>0.0</v>
      </c>
      <c r="AZ4" s="53">
        <v>0.0</v>
      </c>
      <c r="BA4" s="53">
        <v>0.0</v>
      </c>
      <c r="BB4" s="29">
        <v>92.0</v>
      </c>
      <c r="BC4" s="60" t="s">
        <v>60</v>
      </c>
    </row>
    <row r="5">
      <c r="A5" s="11" t="s">
        <v>49</v>
      </c>
      <c r="B5" s="11" t="s">
        <v>50</v>
      </c>
      <c r="C5" s="11" t="s">
        <v>51</v>
      </c>
      <c r="D5" s="11" t="s">
        <v>61</v>
      </c>
      <c r="E5" s="15">
        <v>12.39</v>
      </c>
      <c r="F5" s="24">
        <v>82.0</v>
      </c>
      <c r="G5" s="26" t="s">
        <v>48</v>
      </c>
      <c r="H5" s="20">
        <v>33.0</v>
      </c>
      <c r="I5" s="36">
        <v>7.0</v>
      </c>
      <c r="J5" s="36">
        <v>7.0</v>
      </c>
      <c r="K5" s="36">
        <v>7.0</v>
      </c>
      <c r="L5" s="36">
        <v>6.0</v>
      </c>
      <c r="M5" s="36">
        <v>6.0</v>
      </c>
      <c r="N5" s="37">
        <v>24.0</v>
      </c>
      <c r="O5" s="38">
        <v>4.0</v>
      </c>
      <c r="P5" s="38">
        <v>3.0</v>
      </c>
      <c r="Q5" s="38">
        <v>2.0</v>
      </c>
      <c r="R5" s="38">
        <v>3.0</v>
      </c>
      <c r="S5" s="38">
        <v>3.0</v>
      </c>
      <c r="T5" s="38">
        <v>2.0</v>
      </c>
      <c r="U5" s="38">
        <v>3.0</v>
      </c>
      <c r="V5" s="38">
        <v>2.0</v>
      </c>
      <c r="W5" s="38">
        <v>2.0</v>
      </c>
      <c r="X5" s="39">
        <v>5.0</v>
      </c>
      <c r="Y5" s="41">
        <v>0.0</v>
      </c>
      <c r="Z5" s="41">
        <v>1.0</v>
      </c>
      <c r="AA5" s="41">
        <v>3.0</v>
      </c>
      <c r="AB5" s="41">
        <v>0.0</v>
      </c>
      <c r="AC5" s="41">
        <v>1.0</v>
      </c>
      <c r="AD5" s="43">
        <v>8.0</v>
      </c>
      <c r="AE5" s="44">
        <v>2.0</v>
      </c>
      <c r="AF5" s="44">
        <v>2.0</v>
      </c>
      <c r="AG5" s="44">
        <v>3.0</v>
      </c>
      <c r="AH5" s="44">
        <v>0.0</v>
      </c>
      <c r="AI5" s="44">
        <v>1.0</v>
      </c>
      <c r="AJ5" s="45">
        <v>4.0</v>
      </c>
      <c r="AK5" s="47">
        <v>3.0</v>
      </c>
      <c r="AL5" s="47">
        <v>1.0</v>
      </c>
      <c r="AM5" s="48">
        <v>8.0</v>
      </c>
      <c r="AN5" s="49">
        <v>2.0</v>
      </c>
      <c r="AO5" s="49">
        <v>3.0</v>
      </c>
      <c r="AP5" s="49">
        <v>2.0</v>
      </c>
      <c r="AQ5" s="49">
        <v>0.0</v>
      </c>
      <c r="AR5" s="49">
        <v>1.0</v>
      </c>
      <c r="AS5" s="49">
        <v>0.0</v>
      </c>
      <c r="AT5" s="50">
        <v>82.0</v>
      </c>
      <c r="AU5" s="52">
        <v>0.0</v>
      </c>
      <c r="AV5" s="53">
        <v>0.0</v>
      </c>
      <c r="AW5" s="53">
        <v>0.0</v>
      </c>
      <c r="AX5" s="53">
        <v>0.0</v>
      </c>
      <c r="AY5" s="53">
        <v>0.0</v>
      </c>
      <c r="AZ5" s="53">
        <v>0.0</v>
      </c>
      <c r="BA5" s="53">
        <v>0.0</v>
      </c>
      <c r="BB5" s="24">
        <v>82.0</v>
      </c>
      <c r="BC5" s="58" t="s">
        <v>48</v>
      </c>
    </row>
    <row r="6">
      <c r="A6" s="11" t="s">
        <v>49</v>
      </c>
      <c r="B6" s="11" t="s">
        <v>50</v>
      </c>
      <c r="C6" s="11" t="s">
        <v>51</v>
      </c>
      <c r="D6" s="11" t="s">
        <v>62</v>
      </c>
      <c r="E6" s="15">
        <v>10.42</v>
      </c>
      <c r="F6" s="24">
        <v>82.0</v>
      </c>
      <c r="G6" s="26" t="s">
        <v>48</v>
      </c>
      <c r="H6" s="20">
        <v>33.0</v>
      </c>
      <c r="I6" s="36">
        <v>7.0</v>
      </c>
      <c r="J6" s="36">
        <v>7.0</v>
      </c>
      <c r="K6" s="36">
        <v>7.0</v>
      </c>
      <c r="L6" s="36">
        <v>6.0</v>
      </c>
      <c r="M6" s="36">
        <v>6.0</v>
      </c>
      <c r="N6" s="37">
        <v>24.0</v>
      </c>
      <c r="O6" s="38">
        <v>4.0</v>
      </c>
      <c r="P6" s="38">
        <v>3.0</v>
      </c>
      <c r="Q6" s="38">
        <v>2.0</v>
      </c>
      <c r="R6" s="38">
        <v>3.0</v>
      </c>
      <c r="S6" s="38">
        <v>3.0</v>
      </c>
      <c r="T6" s="38">
        <v>2.0</v>
      </c>
      <c r="U6" s="38">
        <v>3.0</v>
      </c>
      <c r="V6" s="38">
        <v>2.0</v>
      </c>
      <c r="W6" s="38">
        <v>2.0</v>
      </c>
      <c r="X6" s="39">
        <v>5.0</v>
      </c>
      <c r="Y6" s="41">
        <v>0.0</v>
      </c>
      <c r="Z6" s="41">
        <v>1.0</v>
      </c>
      <c r="AA6" s="41">
        <v>3.0</v>
      </c>
      <c r="AB6" s="41">
        <v>0.0</v>
      </c>
      <c r="AC6" s="41">
        <v>1.0</v>
      </c>
      <c r="AD6" s="43">
        <v>8.0</v>
      </c>
      <c r="AE6" s="44">
        <v>2.0</v>
      </c>
      <c r="AF6" s="44">
        <v>2.0</v>
      </c>
      <c r="AG6" s="44">
        <v>3.0</v>
      </c>
      <c r="AH6" s="44">
        <v>0.0</v>
      </c>
      <c r="AI6" s="44">
        <v>1.0</v>
      </c>
      <c r="AJ6" s="45">
        <v>4.0</v>
      </c>
      <c r="AK6" s="47">
        <v>3.0</v>
      </c>
      <c r="AL6" s="47">
        <v>1.0</v>
      </c>
      <c r="AM6" s="48">
        <v>8.0</v>
      </c>
      <c r="AN6" s="49">
        <v>2.0</v>
      </c>
      <c r="AO6" s="49">
        <v>3.0</v>
      </c>
      <c r="AP6" s="49">
        <v>2.0</v>
      </c>
      <c r="AQ6" s="49">
        <v>0.0</v>
      </c>
      <c r="AR6" s="49">
        <v>1.0</v>
      </c>
      <c r="AS6" s="49">
        <v>0.0</v>
      </c>
      <c r="AT6" s="50">
        <v>82.0</v>
      </c>
      <c r="AU6" s="52">
        <v>0.0</v>
      </c>
      <c r="AV6" s="53">
        <v>0.0</v>
      </c>
      <c r="AW6" s="53">
        <v>0.0</v>
      </c>
      <c r="AX6" s="53">
        <v>0.0</v>
      </c>
      <c r="AY6" s="53">
        <v>0.0</v>
      </c>
      <c r="AZ6" s="53">
        <v>0.0</v>
      </c>
      <c r="BA6" s="53">
        <v>0.0</v>
      </c>
      <c r="BB6" s="24">
        <v>82.0</v>
      </c>
      <c r="BC6" s="58" t="s">
        <v>48</v>
      </c>
    </row>
    <row r="7">
      <c r="A7" s="11" t="s">
        <v>49</v>
      </c>
      <c r="B7" s="11" t="s">
        <v>50</v>
      </c>
      <c r="C7" s="11" t="s">
        <v>51</v>
      </c>
      <c r="D7" s="11" t="s">
        <v>63</v>
      </c>
      <c r="E7" s="15">
        <v>8.9</v>
      </c>
      <c r="F7" s="24">
        <v>82.0</v>
      </c>
      <c r="G7" s="26" t="s">
        <v>48</v>
      </c>
      <c r="H7" s="20">
        <v>33.0</v>
      </c>
      <c r="I7" s="36">
        <v>7.0</v>
      </c>
      <c r="J7" s="36">
        <v>7.0</v>
      </c>
      <c r="K7" s="36">
        <v>7.0</v>
      </c>
      <c r="L7" s="36">
        <v>6.0</v>
      </c>
      <c r="M7" s="36">
        <v>6.0</v>
      </c>
      <c r="N7" s="37">
        <v>24.0</v>
      </c>
      <c r="O7" s="38">
        <v>4.0</v>
      </c>
      <c r="P7" s="38">
        <v>3.0</v>
      </c>
      <c r="Q7" s="38">
        <v>2.0</v>
      </c>
      <c r="R7" s="38">
        <v>3.0</v>
      </c>
      <c r="S7" s="38">
        <v>3.0</v>
      </c>
      <c r="T7" s="38">
        <v>2.0</v>
      </c>
      <c r="U7" s="38">
        <v>3.0</v>
      </c>
      <c r="V7" s="38">
        <v>2.0</v>
      </c>
      <c r="W7" s="38">
        <v>2.0</v>
      </c>
      <c r="X7" s="39">
        <v>5.0</v>
      </c>
      <c r="Y7" s="41">
        <v>0.0</v>
      </c>
      <c r="Z7" s="41">
        <v>1.0</v>
      </c>
      <c r="AA7" s="41">
        <v>3.0</v>
      </c>
      <c r="AB7" s="41">
        <v>0.0</v>
      </c>
      <c r="AC7" s="41">
        <v>1.0</v>
      </c>
      <c r="AD7" s="43">
        <v>8.0</v>
      </c>
      <c r="AE7" s="44">
        <v>2.0</v>
      </c>
      <c r="AF7" s="44">
        <v>2.0</v>
      </c>
      <c r="AG7" s="44">
        <v>3.0</v>
      </c>
      <c r="AH7" s="44">
        <v>0.0</v>
      </c>
      <c r="AI7" s="44">
        <v>1.0</v>
      </c>
      <c r="AJ7" s="45">
        <v>4.0</v>
      </c>
      <c r="AK7" s="47">
        <v>3.0</v>
      </c>
      <c r="AL7" s="47">
        <v>1.0</v>
      </c>
      <c r="AM7" s="48">
        <v>8.0</v>
      </c>
      <c r="AN7" s="49">
        <v>2.0</v>
      </c>
      <c r="AO7" s="49">
        <v>3.0</v>
      </c>
      <c r="AP7" s="49">
        <v>2.0</v>
      </c>
      <c r="AQ7" s="49">
        <v>0.0</v>
      </c>
      <c r="AR7" s="49">
        <v>1.0</v>
      </c>
      <c r="AS7" s="49">
        <v>0.0</v>
      </c>
      <c r="AT7" s="50">
        <v>82.0</v>
      </c>
      <c r="AU7" s="52">
        <v>0.0</v>
      </c>
      <c r="AV7" s="53">
        <v>0.0</v>
      </c>
      <c r="AW7" s="53">
        <v>0.0</v>
      </c>
      <c r="AX7" s="53">
        <v>0.0</v>
      </c>
      <c r="AY7" s="53">
        <v>0.0</v>
      </c>
      <c r="AZ7" s="53">
        <v>0.0</v>
      </c>
      <c r="BA7" s="53">
        <v>0.0</v>
      </c>
      <c r="BB7" s="24">
        <v>82.0</v>
      </c>
      <c r="BC7" s="58" t="s">
        <v>48</v>
      </c>
    </row>
    <row r="8">
      <c r="A8" s="11" t="s">
        <v>49</v>
      </c>
      <c r="B8" s="11" t="s">
        <v>50</v>
      </c>
      <c r="C8" s="11" t="s">
        <v>51</v>
      </c>
      <c r="D8" s="11" t="s">
        <v>65</v>
      </c>
      <c r="E8" s="15">
        <v>10.6</v>
      </c>
      <c r="F8" s="24">
        <v>82.0</v>
      </c>
      <c r="G8" s="26" t="s">
        <v>48</v>
      </c>
      <c r="H8" s="20">
        <v>33.0</v>
      </c>
      <c r="I8" s="36">
        <v>7.0</v>
      </c>
      <c r="J8" s="36">
        <v>7.0</v>
      </c>
      <c r="K8" s="36">
        <v>7.0</v>
      </c>
      <c r="L8" s="36">
        <v>6.0</v>
      </c>
      <c r="M8" s="36">
        <v>6.0</v>
      </c>
      <c r="N8" s="37">
        <v>24.0</v>
      </c>
      <c r="O8" s="38">
        <v>4.0</v>
      </c>
      <c r="P8" s="38">
        <v>3.0</v>
      </c>
      <c r="Q8" s="38">
        <v>2.0</v>
      </c>
      <c r="R8" s="38">
        <v>3.0</v>
      </c>
      <c r="S8" s="38">
        <v>3.0</v>
      </c>
      <c r="T8" s="38">
        <v>2.0</v>
      </c>
      <c r="U8" s="38">
        <v>3.0</v>
      </c>
      <c r="V8" s="38">
        <v>2.0</v>
      </c>
      <c r="W8" s="38">
        <v>2.0</v>
      </c>
      <c r="X8" s="39">
        <v>5.0</v>
      </c>
      <c r="Y8" s="41">
        <v>0.0</v>
      </c>
      <c r="Z8" s="41">
        <v>1.0</v>
      </c>
      <c r="AA8" s="41">
        <v>3.0</v>
      </c>
      <c r="AB8" s="41">
        <v>0.0</v>
      </c>
      <c r="AC8" s="41">
        <v>1.0</v>
      </c>
      <c r="AD8" s="43">
        <v>8.0</v>
      </c>
      <c r="AE8" s="44">
        <v>2.0</v>
      </c>
      <c r="AF8" s="44">
        <v>2.0</v>
      </c>
      <c r="AG8" s="44">
        <v>3.0</v>
      </c>
      <c r="AH8" s="44">
        <v>0.0</v>
      </c>
      <c r="AI8" s="44">
        <v>1.0</v>
      </c>
      <c r="AJ8" s="45">
        <v>4.0</v>
      </c>
      <c r="AK8" s="47">
        <v>3.0</v>
      </c>
      <c r="AL8" s="47">
        <v>1.0</v>
      </c>
      <c r="AM8" s="48">
        <v>8.0</v>
      </c>
      <c r="AN8" s="49">
        <v>2.0</v>
      </c>
      <c r="AO8" s="49">
        <v>3.0</v>
      </c>
      <c r="AP8" s="49">
        <v>2.0</v>
      </c>
      <c r="AQ8" s="49">
        <v>0.0</v>
      </c>
      <c r="AR8" s="49">
        <v>1.0</v>
      </c>
      <c r="AS8" s="49">
        <v>0.0</v>
      </c>
      <c r="AT8" s="50">
        <v>82.0</v>
      </c>
      <c r="AU8" s="52">
        <v>0.0</v>
      </c>
      <c r="AV8" s="53">
        <v>0.0</v>
      </c>
      <c r="AW8" s="53">
        <v>0.0</v>
      </c>
      <c r="AX8" s="53">
        <v>0.0</v>
      </c>
      <c r="AY8" s="53">
        <v>0.0</v>
      </c>
      <c r="AZ8" s="53">
        <v>0.0</v>
      </c>
      <c r="BA8" s="53">
        <v>0.0</v>
      </c>
      <c r="BB8" s="24">
        <v>82.0</v>
      </c>
      <c r="BC8" s="58" t="s">
        <v>48</v>
      </c>
    </row>
    <row r="9">
      <c r="A9" s="11" t="s">
        <v>49</v>
      </c>
      <c r="B9" s="11" t="s">
        <v>50</v>
      </c>
      <c r="C9" s="11" t="s">
        <v>51</v>
      </c>
      <c r="D9" s="11" t="s">
        <v>69</v>
      </c>
      <c r="E9" s="15">
        <v>10.3</v>
      </c>
      <c r="F9" s="24">
        <v>82.0</v>
      </c>
      <c r="G9" s="26" t="s">
        <v>48</v>
      </c>
      <c r="H9" s="20">
        <v>33.0</v>
      </c>
      <c r="I9" s="36">
        <v>7.0</v>
      </c>
      <c r="J9" s="36">
        <v>7.0</v>
      </c>
      <c r="K9" s="36">
        <v>7.0</v>
      </c>
      <c r="L9" s="36">
        <v>6.0</v>
      </c>
      <c r="M9" s="36">
        <v>6.0</v>
      </c>
      <c r="N9" s="37">
        <v>24.0</v>
      </c>
      <c r="O9" s="38">
        <v>4.0</v>
      </c>
      <c r="P9" s="38">
        <v>3.0</v>
      </c>
      <c r="Q9" s="38">
        <v>2.0</v>
      </c>
      <c r="R9" s="38">
        <v>3.0</v>
      </c>
      <c r="S9" s="38">
        <v>3.0</v>
      </c>
      <c r="T9" s="38">
        <v>2.0</v>
      </c>
      <c r="U9" s="38">
        <v>3.0</v>
      </c>
      <c r="V9" s="38">
        <v>2.0</v>
      </c>
      <c r="W9" s="38">
        <v>2.0</v>
      </c>
      <c r="X9" s="39">
        <v>5.0</v>
      </c>
      <c r="Y9" s="41">
        <v>0.0</v>
      </c>
      <c r="Z9" s="41">
        <v>1.0</v>
      </c>
      <c r="AA9" s="41">
        <v>3.0</v>
      </c>
      <c r="AB9" s="41">
        <v>0.0</v>
      </c>
      <c r="AC9" s="41">
        <v>1.0</v>
      </c>
      <c r="AD9" s="43">
        <v>8.0</v>
      </c>
      <c r="AE9" s="44">
        <v>2.0</v>
      </c>
      <c r="AF9" s="44">
        <v>2.0</v>
      </c>
      <c r="AG9" s="44">
        <v>3.0</v>
      </c>
      <c r="AH9" s="44">
        <v>0.0</v>
      </c>
      <c r="AI9" s="44">
        <v>1.0</v>
      </c>
      <c r="AJ9" s="45">
        <v>4.0</v>
      </c>
      <c r="AK9" s="47">
        <v>3.0</v>
      </c>
      <c r="AL9" s="47">
        <v>1.0</v>
      </c>
      <c r="AM9" s="48">
        <v>8.0</v>
      </c>
      <c r="AN9" s="49">
        <v>2.0</v>
      </c>
      <c r="AO9" s="49">
        <v>3.0</v>
      </c>
      <c r="AP9" s="49">
        <v>2.0</v>
      </c>
      <c r="AQ9" s="49">
        <v>0.0</v>
      </c>
      <c r="AR9" s="49">
        <v>1.0</v>
      </c>
      <c r="AS9" s="49">
        <v>0.0</v>
      </c>
      <c r="AT9" s="50">
        <v>82.0</v>
      </c>
      <c r="AU9" s="52">
        <v>0.0</v>
      </c>
      <c r="AV9" s="53">
        <v>0.0</v>
      </c>
      <c r="AW9" s="53">
        <v>0.0</v>
      </c>
      <c r="AX9" s="53">
        <v>0.0</v>
      </c>
      <c r="AY9" s="53">
        <v>0.0</v>
      </c>
      <c r="AZ9" s="53">
        <v>0.0</v>
      </c>
      <c r="BA9" s="53">
        <v>0.0</v>
      </c>
      <c r="BB9" s="24">
        <v>82.0</v>
      </c>
      <c r="BC9" s="58" t="s">
        <v>48</v>
      </c>
    </row>
    <row r="10">
      <c r="A10" s="11" t="s">
        <v>49</v>
      </c>
      <c r="B10" s="11" t="s">
        <v>50</v>
      </c>
      <c r="C10" s="11" t="s">
        <v>51</v>
      </c>
      <c r="D10" s="11" t="s">
        <v>72</v>
      </c>
      <c r="E10" s="15">
        <v>14.49</v>
      </c>
      <c r="F10" s="24">
        <v>82.0</v>
      </c>
      <c r="G10" s="26" t="s">
        <v>48</v>
      </c>
      <c r="H10" s="20">
        <v>33.0</v>
      </c>
      <c r="I10" s="36">
        <v>7.0</v>
      </c>
      <c r="J10" s="36">
        <v>7.0</v>
      </c>
      <c r="K10" s="36">
        <v>7.0</v>
      </c>
      <c r="L10" s="36">
        <v>6.0</v>
      </c>
      <c r="M10" s="36">
        <v>6.0</v>
      </c>
      <c r="N10" s="37">
        <v>24.0</v>
      </c>
      <c r="O10" s="38">
        <v>4.0</v>
      </c>
      <c r="P10" s="38">
        <v>3.0</v>
      </c>
      <c r="Q10" s="38">
        <v>2.0</v>
      </c>
      <c r="R10" s="38">
        <v>3.0</v>
      </c>
      <c r="S10" s="38">
        <v>3.0</v>
      </c>
      <c r="T10" s="38">
        <v>2.0</v>
      </c>
      <c r="U10" s="38">
        <v>3.0</v>
      </c>
      <c r="V10" s="38">
        <v>2.0</v>
      </c>
      <c r="W10" s="38">
        <v>2.0</v>
      </c>
      <c r="X10" s="39">
        <v>5.0</v>
      </c>
      <c r="Y10" s="41">
        <v>0.0</v>
      </c>
      <c r="Z10" s="41">
        <v>1.0</v>
      </c>
      <c r="AA10" s="41">
        <v>3.0</v>
      </c>
      <c r="AB10" s="41">
        <v>0.0</v>
      </c>
      <c r="AC10" s="41">
        <v>1.0</v>
      </c>
      <c r="AD10" s="43">
        <v>8.0</v>
      </c>
      <c r="AE10" s="44">
        <v>2.0</v>
      </c>
      <c r="AF10" s="44">
        <v>2.0</v>
      </c>
      <c r="AG10" s="44">
        <v>3.0</v>
      </c>
      <c r="AH10" s="44">
        <v>0.0</v>
      </c>
      <c r="AI10" s="44">
        <v>1.0</v>
      </c>
      <c r="AJ10" s="45">
        <v>4.0</v>
      </c>
      <c r="AK10" s="47">
        <v>3.0</v>
      </c>
      <c r="AL10" s="47">
        <v>1.0</v>
      </c>
      <c r="AM10" s="48">
        <v>8.0</v>
      </c>
      <c r="AN10" s="49">
        <v>2.0</v>
      </c>
      <c r="AO10" s="49">
        <v>3.0</v>
      </c>
      <c r="AP10" s="49">
        <v>2.0</v>
      </c>
      <c r="AQ10" s="49">
        <v>0.0</v>
      </c>
      <c r="AR10" s="49">
        <v>1.0</v>
      </c>
      <c r="AS10" s="49">
        <v>0.0</v>
      </c>
      <c r="AT10" s="50">
        <v>82.0</v>
      </c>
      <c r="AU10" s="52">
        <v>0.0</v>
      </c>
      <c r="AV10" s="53">
        <v>0.0</v>
      </c>
      <c r="AW10" s="53">
        <v>0.0</v>
      </c>
      <c r="AX10" s="53">
        <v>0.0</v>
      </c>
      <c r="AY10" s="53">
        <v>0.0</v>
      </c>
      <c r="AZ10" s="53">
        <v>0.0</v>
      </c>
      <c r="BA10" s="53">
        <v>0.0</v>
      </c>
      <c r="BB10" s="24">
        <v>82.0</v>
      </c>
      <c r="BC10" s="58" t="s">
        <v>48</v>
      </c>
    </row>
    <row r="11">
      <c r="A11" s="11" t="s">
        <v>49</v>
      </c>
      <c r="B11" s="11" t="s">
        <v>73</v>
      </c>
      <c r="C11" s="11" t="s">
        <v>74</v>
      </c>
      <c r="D11" s="11" t="s">
        <v>75</v>
      </c>
      <c r="E11" s="15">
        <v>52.0</v>
      </c>
      <c r="F11" s="29">
        <v>88.0</v>
      </c>
      <c r="G11" s="31" t="s">
        <v>60</v>
      </c>
      <c r="H11" s="20">
        <v>33.0</v>
      </c>
      <c r="I11" s="36">
        <v>7.0</v>
      </c>
      <c r="J11" s="36">
        <v>7.0</v>
      </c>
      <c r="K11" s="36">
        <v>7.0</v>
      </c>
      <c r="L11" s="36">
        <v>6.0</v>
      </c>
      <c r="M11" s="36">
        <v>6.0</v>
      </c>
      <c r="N11" s="37">
        <v>23.0</v>
      </c>
      <c r="O11" s="38">
        <v>4.0</v>
      </c>
      <c r="P11" s="38">
        <v>3.0</v>
      </c>
      <c r="Q11" s="38">
        <v>2.0</v>
      </c>
      <c r="R11" s="38">
        <v>3.0</v>
      </c>
      <c r="S11" s="38">
        <v>2.0</v>
      </c>
      <c r="T11" s="38">
        <v>2.0</v>
      </c>
      <c r="U11" s="38">
        <v>3.0</v>
      </c>
      <c r="V11" s="38">
        <v>2.0</v>
      </c>
      <c r="W11" s="38">
        <v>2.0</v>
      </c>
      <c r="X11" s="39">
        <v>12.0</v>
      </c>
      <c r="Y11" s="41">
        <v>4.0</v>
      </c>
      <c r="Z11" s="41">
        <v>2.0</v>
      </c>
      <c r="AA11" s="41">
        <v>3.0</v>
      </c>
      <c r="AB11" s="41">
        <v>2.0</v>
      </c>
      <c r="AC11" s="41">
        <v>1.0</v>
      </c>
      <c r="AD11" s="43">
        <v>10.0</v>
      </c>
      <c r="AE11" s="44">
        <v>2.0</v>
      </c>
      <c r="AF11" s="44">
        <v>3.0</v>
      </c>
      <c r="AG11" s="44">
        <v>3.0</v>
      </c>
      <c r="AH11" s="44">
        <v>1.0</v>
      </c>
      <c r="AI11" s="44">
        <v>1.0</v>
      </c>
      <c r="AJ11" s="45">
        <v>4.0</v>
      </c>
      <c r="AK11" s="47">
        <v>3.0</v>
      </c>
      <c r="AL11" s="47">
        <v>1.0</v>
      </c>
      <c r="AM11" s="48">
        <v>8.0</v>
      </c>
      <c r="AN11" s="49">
        <v>3.0</v>
      </c>
      <c r="AO11" s="49">
        <v>1.0</v>
      </c>
      <c r="AP11" s="49">
        <v>2.0</v>
      </c>
      <c r="AQ11" s="49">
        <v>1.0</v>
      </c>
      <c r="AR11" s="49">
        <v>1.0</v>
      </c>
      <c r="AS11" s="49">
        <v>0.0</v>
      </c>
      <c r="AT11" s="50">
        <v>90.0</v>
      </c>
      <c r="AU11" s="52">
        <v>-2.0</v>
      </c>
      <c r="AV11" s="53">
        <v>0.0</v>
      </c>
      <c r="AW11" s="53">
        <v>0.0</v>
      </c>
      <c r="AX11" s="53">
        <v>0.0</v>
      </c>
      <c r="AY11" s="53">
        <v>-1.0</v>
      </c>
      <c r="AZ11" s="53">
        <v>0.0</v>
      </c>
      <c r="BA11" s="53">
        <v>-1.0</v>
      </c>
      <c r="BB11" s="29">
        <v>88.0</v>
      </c>
      <c r="BC11" s="60" t="s">
        <v>60</v>
      </c>
    </row>
    <row r="12">
      <c r="A12" s="11" t="s">
        <v>49</v>
      </c>
      <c r="B12" s="11" t="s">
        <v>76</v>
      </c>
      <c r="C12" s="11" t="s">
        <v>77</v>
      </c>
      <c r="D12" s="11" t="s">
        <v>78</v>
      </c>
      <c r="E12" s="15">
        <v>12.0</v>
      </c>
      <c r="F12" s="24">
        <v>80.0</v>
      </c>
      <c r="G12" s="26" t="s">
        <v>48</v>
      </c>
      <c r="H12" s="20">
        <v>33.0</v>
      </c>
      <c r="I12" s="36">
        <v>7.0</v>
      </c>
      <c r="J12" s="36">
        <v>7.0</v>
      </c>
      <c r="K12" s="36">
        <v>7.0</v>
      </c>
      <c r="L12" s="36">
        <v>6.0</v>
      </c>
      <c r="M12" s="36">
        <v>6.0</v>
      </c>
      <c r="N12" s="37">
        <v>21.0</v>
      </c>
      <c r="O12" s="38">
        <v>4.0</v>
      </c>
      <c r="P12" s="38">
        <v>3.0</v>
      </c>
      <c r="Q12" s="38">
        <v>2.0</v>
      </c>
      <c r="R12" s="38">
        <v>0.0</v>
      </c>
      <c r="S12" s="38">
        <v>3.0</v>
      </c>
      <c r="T12" s="38">
        <v>2.0</v>
      </c>
      <c r="U12" s="38">
        <v>3.0</v>
      </c>
      <c r="V12" s="38">
        <v>2.0</v>
      </c>
      <c r="W12" s="38">
        <v>2.0</v>
      </c>
      <c r="X12" s="39">
        <v>8.0</v>
      </c>
      <c r="Y12" s="41">
        <v>0.0</v>
      </c>
      <c r="Z12" s="41">
        <v>2.0</v>
      </c>
      <c r="AA12" s="41">
        <v>3.0</v>
      </c>
      <c r="AB12" s="41">
        <v>1.0</v>
      </c>
      <c r="AC12" s="41">
        <v>2.0</v>
      </c>
      <c r="AD12" s="43">
        <v>7.0</v>
      </c>
      <c r="AE12" s="44">
        <v>0.0</v>
      </c>
      <c r="AF12" s="44">
        <v>3.0</v>
      </c>
      <c r="AG12" s="44">
        <v>3.0</v>
      </c>
      <c r="AH12" s="44">
        <v>1.0</v>
      </c>
      <c r="AI12" s="44">
        <v>0.0</v>
      </c>
      <c r="AJ12" s="45">
        <v>5.0</v>
      </c>
      <c r="AK12" s="47">
        <v>3.0</v>
      </c>
      <c r="AL12" s="47">
        <v>2.0</v>
      </c>
      <c r="AM12" s="48">
        <v>6.0</v>
      </c>
      <c r="AN12" s="49">
        <v>2.0</v>
      </c>
      <c r="AO12" s="49">
        <v>1.0</v>
      </c>
      <c r="AP12" s="49">
        <v>3.0</v>
      </c>
      <c r="AQ12" s="49">
        <v>0.0</v>
      </c>
      <c r="AR12" s="49">
        <v>0.0</v>
      </c>
      <c r="AS12" s="49">
        <v>0.0</v>
      </c>
      <c r="AT12" s="50">
        <v>80.0</v>
      </c>
      <c r="AU12" s="52">
        <v>0.0</v>
      </c>
      <c r="AV12" s="53">
        <v>0.0</v>
      </c>
      <c r="AW12" s="53">
        <v>0.0</v>
      </c>
      <c r="AX12" s="53">
        <v>0.0</v>
      </c>
      <c r="AY12" s="53">
        <v>0.0</v>
      </c>
      <c r="AZ12" s="53">
        <v>0.0</v>
      </c>
      <c r="BA12" s="53">
        <v>0.0</v>
      </c>
      <c r="BB12" s="24">
        <v>80.0</v>
      </c>
      <c r="BC12" s="58" t="s">
        <v>48</v>
      </c>
    </row>
    <row r="13">
      <c r="A13" s="11" t="s">
        <v>49</v>
      </c>
      <c r="B13" s="11" t="s">
        <v>76</v>
      </c>
      <c r="C13" s="11" t="s">
        <v>79</v>
      </c>
      <c r="D13" s="11" t="s">
        <v>80</v>
      </c>
      <c r="E13" s="15">
        <v>33.0</v>
      </c>
      <c r="F13" s="16">
        <v>60.0</v>
      </c>
      <c r="G13" s="18" t="s">
        <v>34</v>
      </c>
      <c r="H13" s="20">
        <v>20.0</v>
      </c>
      <c r="I13" s="36">
        <v>7.0</v>
      </c>
      <c r="J13" s="36">
        <v>7.0</v>
      </c>
      <c r="K13" s="36">
        <v>1.0</v>
      </c>
      <c r="L13" s="36">
        <v>5.0</v>
      </c>
      <c r="M13" s="36">
        <v>0.0</v>
      </c>
      <c r="N13" s="37">
        <v>20.0</v>
      </c>
      <c r="O13" s="38">
        <v>4.0</v>
      </c>
      <c r="P13" s="38">
        <v>3.0</v>
      </c>
      <c r="Q13" s="38">
        <v>1.0</v>
      </c>
      <c r="R13" s="38">
        <v>0.0</v>
      </c>
      <c r="S13" s="38">
        <v>3.0</v>
      </c>
      <c r="T13" s="38">
        <v>2.0</v>
      </c>
      <c r="U13" s="38">
        <v>3.0</v>
      </c>
      <c r="V13" s="38">
        <v>2.0</v>
      </c>
      <c r="W13" s="38">
        <v>2.0</v>
      </c>
      <c r="X13" s="39">
        <v>7.0</v>
      </c>
      <c r="Y13" s="41">
        <v>0.0</v>
      </c>
      <c r="Z13" s="41">
        <v>2.0</v>
      </c>
      <c r="AA13" s="41">
        <v>3.0</v>
      </c>
      <c r="AB13" s="41">
        <v>0.0</v>
      </c>
      <c r="AC13" s="41">
        <v>2.0</v>
      </c>
      <c r="AD13" s="43">
        <v>6.0</v>
      </c>
      <c r="AE13" s="44">
        <v>2.0</v>
      </c>
      <c r="AF13" s="44">
        <v>1.0</v>
      </c>
      <c r="AG13" s="44">
        <v>3.0</v>
      </c>
      <c r="AH13" s="44">
        <v>0.0</v>
      </c>
      <c r="AI13" s="44">
        <v>0.0</v>
      </c>
      <c r="AJ13" s="45">
        <v>2.0</v>
      </c>
      <c r="AK13" s="47">
        <v>2.0</v>
      </c>
      <c r="AL13" s="47">
        <v>0.0</v>
      </c>
      <c r="AM13" s="48">
        <v>5.0</v>
      </c>
      <c r="AN13" s="49">
        <v>1.0</v>
      </c>
      <c r="AO13" s="49">
        <v>1.0</v>
      </c>
      <c r="AP13" s="49">
        <v>3.0</v>
      </c>
      <c r="AQ13" s="49">
        <v>0.0</v>
      </c>
      <c r="AR13" s="49">
        <v>0.0</v>
      </c>
      <c r="AS13" s="49">
        <v>0.0</v>
      </c>
      <c r="AT13" s="50">
        <v>60.0</v>
      </c>
      <c r="AU13" s="52">
        <v>0.0</v>
      </c>
      <c r="AV13" s="53">
        <v>0.0</v>
      </c>
      <c r="AW13" s="53">
        <v>0.0</v>
      </c>
      <c r="AX13" s="53">
        <v>0.0</v>
      </c>
      <c r="AY13" s="53">
        <v>0.0</v>
      </c>
      <c r="AZ13" s="53">
        <v>0.0</v>
      </c>
      <c r="BA13" s="53">
        <v>0.0</v>
      </c>
      <c r="BB13" s="16">
        <v>60.0</v>
      </c>
      <c r="BC13" s="56" t="s">
        <v>34</v>
      </c>
    </row>
    <row r="14">
      <c r="A14" s="11" t="s">
        <v>81</v>
      </c>
      <c r="B14" s="11" t="s">
        <v>82</v>
      </c>
      <c r="C14" s="11" t="s">
        <v>83</v>
      </c>
      <c r="D14" s="11" t="s">
        <v>84</v>
      </c>
      <c r="E14" s="15">
        <v>30.0</v>
      </c>
      <c r="F14" s="16">
        <v>64.0</v>
      </c>
      <c r="G14" s="18" t="s">
        <v>34</v>
      </c>
      <c r="H14" s="20">
        <v>20.0</v>
      </c>
      <c r="I14" s="36">
        <v>7.0</v>
      </c>
      <c r="J14" s="36">
        <v>7.0</v>
      </c>
      <c r="K14" s="36">
        <v>0.0</v>
      </c>
      <c r="L14" s="36">
        <v>6.0</v>
      </c>
      <c r="M14" s="36">
        <v>0.0</v>
      </c>
      <c r="N14" s="37">
        <v>17.0</v>
      </c>
      <c r="O14" s="38">
        <v>4.0</v>
      </c>
      <c r="P14" s="38">
        <v>2.0</v>
      </c>
      <c r="Q14" s="38">
        <v>1.0</v>
      </c>
      <c r="R14" s="38">
        <v>2.0</v>
      </c>
      <c r="S14" s="38">
        <v>2.0</v>
      </c>
      <c r="T14" s="38">
        <v>2.0</v>
      </c>
      <c r="U14" s="38">
        <v>0.0</v>
      </c>
      <c r="V14" s="38">
        <v>2.0</v>
      </c>
      <c r="W14" s="38">
        <v>2.0</v>
      </c>
      <c r="X14" s="39">
        <v>11.0</v>
      </c>
      <c r="Y14" s="41">
        <v>4.0</v>
      </c>
      <c r="Z14" s="41">
        <v>3.0</v>
      </c>
      <c r="AA14" s="41">
        <v>3.0</v>
      </c>
      <c r="AB14" s="41">
        <v>0.0</v>
      </c>
      <c r="AC14" s="41">
        <v>1.0</v>
      </c>
      <c r="AD14" s="43">
        <v>7.0</v>
      </c>
      <c r="AE14" s="44">
        <v>0.0</v>
      </c>
      <c r="AF14" s="44">
        <v>3.0</v>
      </c>
      <c r="AG14" s="44">
        <v>3.0</v>
      </c>
      <c r="AH14" s="44">
        <v>1.0</v>
      </c>
      <c r="AI14" s="44">
        <v>0.0</v>
      </c>
      <c r="AJ14" s="45">
        <v>4.0</v>
      </c>
      <c r="AK14" s="47">
        <v>3.0</v>
      </c>
      <c r="AL14" s="47">
        <v>1.0</v>
      </c>
      <c r="AM14" s="48">
        <v>5.0</v>
      </c>
      <c r="AN14" s="49">
        <v>1.0</v>
      </c>
      <c r="AO14" s="49">
        <v>1.0</v>
      </c>
      <c r="AP14" s="49">
        <v>3.0</v>
      </c>
      <c r="AQ14" s="49">
        <v>0.0</v>
      </c>
      <c r="AR14" s="49">
        <v>0.0</v>
      </c>
      <c r="AS14" s="49">
        <v>0.0</v>
      </c>
      <c r="AT14" s="50">
        <v>64.0</v>
      </c>
      <c r="AU14" s="52">
        <v>0.0</v>
      </c>
      <c r="AV14" s="53">
        <v>0.0</v>
      </c>
      <c r="AW14" s="53">
        <v>0.0</v>
      </c>
      <c r="AX14" s="53">
        <v>0.0</v>
      </c>
      <c r="AY14" s="53">
        <v>0.0</v>
      </c>
      <c r="AZ14" s="53">
        <v>0.0</v>
      </c>
      <c r="BA14" s="53">
        <v>0.0</v>
      </c>
      <c r="BB14" s="16">
        <v>64.0</v>
      </c>
      <c r="BC14" s="56" t="s">
        <v>34</v>
      </c>
    </row>
    <row r="15">
      <c r="A15" s="11" t="s">
        <v>85</v>
      </c>
      <c r="B15" s="11" t="s">
        <v>86</v>
      </c>
      <c r="C15" s="11" t="s">
        <v>87</v>
      </c>
      <c r="D15" s="11" t="s">
        <v>88</v>
      </c>
      <c r="E15" s="15">
        <v>59.0</v>
      </c>
      <c r="F15" s="16">
        <v>57.0</v>
      </c>
      <c r="G15" s="18" t="s">
        <v>34</v>
      </c>
      <c r="H15" s="20">
        <v>20.0</v>
      </c>
      <c r="I15" s="36">
        <v>4.0</v>
      </c>
      <c r="J15" s="36">
        <v>4.0</v>
      </c>
      <c r="K15" s="36">
        <v>6.0</v>
      </c>
      <c r="L15" s="36">
        <v>0.0</v>
      </c>
      <c r="M15" s="36">
        <v>6.0</v>
      </c>
      <c r="N15" s="37">
        <v>19.0</v>
      </c>
      <c r="O15" s="38">
        <v>4.0</v>
      </c>
      <c r="P15" s="38">
        <v>3.0</v>
      </c>
      <c r="Q15" s="38">
        <v>2.0</v>
      </c>
      <c r="R15" s="38">
        <v>0.0</v>
      </c>
      <c r="S15" s="38">
        <v>3.0</v>
      </c>
      <c r="T15" s="38">
        <v>2.0</v>
      </c>
      <c r="U15" s="38">
        <v>3.0</v>
      </c>
      <c r="V15" s="38">
        <v>2.0</v>
      </c>
      <c r="W15" s="38">
        <v>0.0</v>
      </c>
      <c r="X15" s="39">
        <v>5.0</v>
      </c>
      <c r="Y15" s="41">
        <v>0.0</v>
      </c>
      <c r="Z15" s="41">
        <v>0.0</v>
      </c>
      <c r="AA15" s="41">
        <v>2.0</v>
      </c>
      <c r="AB15" s="41">
        <v>2.0</v>
      </c>
      <c r="AC15" s="41">
        <v>1.0</v>
      </c>
      <c r="AD15" s="43">
        <v>7.0</v>
      </c>
      <c r="AE15" s="44">
        <v>2.0</v>
      </c>
      <c r="AF15" s="44">
        <v>2.0</v>
      </c>
      <c r="AG15" s="44">
        <v>3.0</v>
      </c>
      <c r="AH15" s="44">
        <v>0.0</v>
      </c>
      <c r="AI15" s="44">
        <v>0.0</v>
      </c>
      <c r="AJ15" s="45">
        <v>5.0</v>
      </c>
      <c r="AK15" s="47">
        <v>3.0</v>
      </c>
      <c r="AL15" s="47">
        <v>2.0</v>
      </c>
      <c r="AM15" s="48">
        <v>1.0</v>
      </c>
      <c r="AN15" s="49">
        <v>0.0</v>
      </c>
      <c r="AO15" s="49">
        <v>0.0</v>
      </c>
      <c r="AP15" s="49">
        <v>0.0</v>
      </c>
      <c r="AQ15" s="49">
        <v>0.0</v>
      </c>
      <c r="AR15" s="49">
        <v>1.0</v>
      </c>
      <c r="AS15" s="49">
        <v>0.0</v>
      </c>
      <c r="AT15" s="50">
        <v>57.0</v>
      </c>
      <c r="AU15" s="52">
        <v>0.0</v>
      </c>
      <c r="AV15" s="53">
        <v>0.0</v>
      </c>
      <c r="AW15" s="53">
        <v>0.0</v>
      </c>
      <c r="AX15" s="53">
        <v>0.0</v>
      </c>
      <c r="AY15" s="53">
        <v>0.0</v>
      </c>
      <c r="AZ15" s="53">
        <v>0.0</v>
      </c>
      <c r="BA15" s="53">
        <v>0.0</v>
      </c>
      <c r="BB15" s="16">
        <v>57.0</v>
      </c>
      <c r="BC15" s="56" t="s">
        <v>34</v>
      </c>
    </row>
    <row r="16">
      <c r="A16" s="11" t="s">
        <v>85</v>
      </c>
      <c r="B16" s="11" t="s">
        <v>89</v>
      </c>
      <c r="C16" s="11" t="s">
        <v>90</v>
      </c>
      <c r="D16" s="11" t="s">
        <v>88</v>
      </c>
      <c r="E16" s="15">
        <v>51.9</v>
      </c>
      <c r="F16" s="16">
        <v>68.0</v>
      </c>
      <c r="G16" s="18" t="s">
        <v>34</v>
      </c>
      <c r="H16" s="20">
        <v>27.0</v>
      </c>
      <c r="I16" s="36">
        <v>7.0</v>
      </c>
      <c r="J16" s="36">
        <v>7.0</v>
      </c>
      <c r="K16" s="36">
        <v>7.0</v>
      </c>
      <c r="L16" s="36">
        <v>0.0</v>
      </c>
      <c r="M16" s="36">
        <v>6.0</v>
      </c>
      <c r="N16" s="37">
        <v>21.0</v>
      </c>
      <c r="O16" s="38">
        <v>4.0</v>
      </c>
      <c r="P16" s="38">
        <v>3.0</v>
      </c>
      <c r="Q16" s="38">
        <v>2.0</v>
      </c>
      <c r="R16" s="38">
        <v>0.0</v>
      </c>
      <c r="S16" s="38">
        <v>3.0</v>
      </c>
      <c r="T16" s="38">
        <v>2.0</v>
      </c>
      <c r="U16" s="38">
        <v>3.0</v>
      </c>
      <c r="V16" s="38">
        <v>2.0</v>
      </c>
      <c r="W16" s="38">
        <v>2.0</v>
      </c>
      <c r="X16" s="39">
        <v>4.0</v>
      </c>
      <c r="Y16" s="41">
        <v>0.0</v>
      </c>
      <c r="Z16" s="41">
        <v>1.0</v>
      </c>
      <c r="AA16" s="41">
        <v>1.0</v>
      </c>
      <c r="AB16" s="41">
        <v>0.0</v>
      </c>
      <c r="AC16" s="41">
        <v>2.0</v>
      </c>
      <c r="AD16" s="43">
        <v>9.0</v>
      </c>
      <c r="AE16" s="44">
        <v>2.0</v>
      </c>
      <c r="AF16" s="44">
        <v>2.0</v>
      </c>
      <c r="AG16" s="44">
        <v>3.0</v>
      </c>
      <c r="AH16" s="44">
        <v>1.0</v>
      </c>
      <c r="AI16" s="44">
        <v>1.0</v>
      </c>
      <c r="AJ16" s="45">
        <v>5.0</v>
      </c>
      <c r="AK16" s="47">
        <v>3.0</v>
      </c>
      <c r="AL16" s="47">
        <v>2.0</v>
      </c>
      <c r="AM16" s="48">
        <v>2.0</v>
      </c>
      <c r="AN16" s="49">
        <v>0.0</v>
      </c>
      <c r="AO16" s="49">
        <v>0.0</v>
      </c>
      <c r="AP16" s="49">
        <v>1.0</v>
      </c>
      <c r="AQ16" s="49">
        <v>0.0</v>
      </c>
      <c r="AR16" s="49">
        <v>1.0</v>
      </c>
      <c r="AS16" s="49">
        <v>0.0</v>
      </c>
      <c r="AT16" s="50">
        <v>68.0</v>
      </c>
      <c r="AU16" s="52">
        <v>0.0</v>
      </c>
      <c r="AV16" s="53">
        <v>0.0</v>
      </c>
      <c r="AW16" s="53">
        <v>0.0</v>
      </c>
      <c r="AX16" s="53">
        <v>0.0</v>
      </c>
      <c r="AY16" s="53">
        <v>0.0</v>
      </c>
      <c r="AZ16" s="53">
        <v>0.0</v>
      </c>
      <c r="BA16" s="53">
        <v>0.0</v>
      </c>
      <c r="BB16" s="16">
        <v>68.0</v>
      </c>
      <c r="BC16" s="56" t="s">
        <v>34</v>
      </c>
    </row>
    <row r="17">
      <c r="A17" s="11" t="s">
        <v>85</v>
      </c>
      <c r="B17" s="11" t="s">
        <v>91</v>
      </c>
      <c r="C17" s="11" t="s">
        <v>92</v>
      </c>
      <c r="D17" s="11" t="s">
        <v>93</v>
      </c>
      <c r="E17" s="15">
        <v>22.5</v>
      </c>
      <c r="F17" s="29">
        <v>91.0</v>
      </c>
      <c r="G17" s="31" t="s">
        <v>60</v>
      </c>
      <c r="H17" s="20">
        <v>33.0</v>
      </c>
      <c r="I17" s="36">
        <v>7.0</v>
      </c>
      <c r="J17" s="36">
        <v>7.0</v>
      </c>
      <c r="K17" s="36">
        <v>7.0</v>
      </c>
      <c r="L17" s="36">
        <v>6.0</v>
      </c>
      <c r="M17" s="36">
        <v>6.0</v>
      </c>
      <c r="N17" s="37">
        <v>24.0</v>
      </c>
      <c r="O17" s="38">
        <v>4.0</v>
      </c>
      <c r="P17" s="38">
        <v>3.0</v>
      </c>
      <c r="Q17" s="38">
        <v>2.0</v>
      </c>
      <c r="R17" s="38">
        <v>3.0</v>
      </c>
      <c r="S17" s="38">
        <v>3.0</v>
      </c>
      <c r="T17" s="38">
        <v>2.0</v>
      </c>
      <c r="U17" s="38">
        <v>3.0</v>
      </c>
      <c r="V17" s="38">
        <v>2.0</v>
      </c>
      <c r="W17" s="38">
        <v>2.0</v>
      </c>
      <c r="X17" s="39">
        <v>9.0</v>
      </c>
      <c r="Y17" s="41">
        <v>4.0</v>
      </c>
      <c r="Z17" s="41">
        <v>0.0</v>
      </c>
      <c r="AA17" s="41">
        <v>3.0</v>
      </c>
      <c r="AB17" s="41">
        <v>0.0</v>
      </c>
      <c r="AC17" s="41">
        <v>2.0</v>
      </c>
      <c r="AD17" s="43">
        <v>10.0</v>
      </c>
      <c r="AE17" s="44">
        <v>2.0</v>
      </c>
      <c r="AF17" s="44">
        <v>3.0</v>
      </c>
      <c r="AG17" s="44">
        <v>3.0</v>
      </c>
      <c r="AH17" s="44">
        <v>1.0</v>
      </c>
      <c r="AI17" s="44">
        <v>1.0</v>
      </c>
      <c r="AJ17" s="45">
        <v>4.0</v>
      </c>
      <c r="AK17" s="47">
        <v>2.0</v>
      </c>
      <c r="AL17" s="47">
        <v>2.0</v>
      </c>
      <c r="AM17" s="48">
        <v>11.0</v>
      </c>
      <c r="AN17" s="49">
        <v>1.0</v>
      </c>
      <c r="AO17" s="49">
        <v>3.0</v>
      </c>
      <c r="AP17" s="49">
        <v>2.0</v>
      </c>
      <c r="AQ17" s="49">
        <v>2.0</v>
      </c>
      <c r="AR17" s="49">
        <v>2.0</v>
      </c>
      <c r="AS17" s="49">
        <v>1.0</v>
      </c>
      <c r="AT17" s="50">
        <v>91.0</v>
      </c>
      <c r="AU17" s="52">
        <v>0.0</v>
      </c>
      <c r="AV17" s="53">
        <v>0.0</v>
      </c>
      <c r="AW17" s="53">
        <v>0.0</v>
      </c>
      <c r="AX17" s="53">
        <v>0.0</v>
      </c>
      <c r="AY17" s="53">
        <v>0.0</v>
      </c>
      <c r="AZ17" s="53">
        <v>0.0</v>
      </c>
      <c r="BA17" s="53">
        <v>0.0</v>
      </c>
      <c r="BB17" s="29">
        <v>91.0</v>
      </c>
      <c r="BC17" s="60" t="s">
        <v>60</v>
      </c>
    </row>
    <row r="18">
      <c r="A18" s="11" t="s">
        <v>85</v>
      </c>
      <c r="B18" s="11" t="s">
        <v>94</v>
      </c>
      <c r="C18" s="11" t="s">
        <v>95</v>
      </c>
      <c r="D18" s="11" t="s">
        <v>96</v>
      </c>
      <c r="E18" s="15">
        <v>15.0</v>
      </c>
      <c r="F18" s="16">
        <v>67.0</v>
      </c>
      <c r="G18" s="18" t="s">
        <v>34</v>
      </c>
      <c r="H18" s="20">
        <v>25.0</v>
      </c>
      <c r="I18" s="36">
        <v>7.0</v>
      </c>
      <c r="J18" s="36">
        <v>7.0</v>
      </c>
      <c r="K18" s="36">
        <v>7.0</v>
      </c>
      <c r="L18" s="36">
        <v>0.0</v>
      </c>
      <c r="M18" s="36">
        <v>4.0</v>
      </c>
      <c r="N18" s="37">
        <v>21.0</v>
      </c>
      <c r="O18" s="38">
        <v>4.0</v>
      </c>
      <c r="P18" s="38">
        <v>3.0</v>
      </c>
      <c r="Q18" s="38">
        <v>2.0</v>
      </c>
      <c r="R18" s="38">
        <v>0.0</v>
      </c>
      <c r="S18" s="38">
        <v>3.0</v>
      </c>
      <c r="T18" s="38">
        <v>2.0</v>
      </c>
      <c r="U18" s="38">
        <v>3.0</v>
      </c>
      <c r="V18" s="38">
        <v>2.0</v>
      </c>
      <c r="W18" s="38">
        <v>2.0</v>
      </c>
      <c r="X18" s="39">
        <v>7.0</v>
      </c>
      <c r="Y18" s="41">
        <v>0.0</v>
      </c>
      <c r="Z18" s="41">
        <v>1.0</v>
      </c>
      <c r="AA18" s="41">
        <v>1.0</v>
      </c>
      <c r="AB18" s="41">
        <v>3.0</v>
      </c>
      <c r="AC18" s="41">
        <v>2.0</v>
      </c>
      <c r="AD18" s="43">
        <v>8.0</v>
      </c>
      <c r="AE18" s="44">
        <v>2.0</v>
      </c>
      <c r="AF18" s="44">
        <v>2.0</v>
      </c>
      <c r="AG18" s="44">
        <v>3.0</v>
      </c>
      <c r="AH18" s="44">
        <v>0.0</v>
      </c>
      <c r="AI18" s="44">
        <v>1.0</v>
      </c>
      <c r="AJ18" s="45">
        <v>5.0</v>
      </c>
      <c r="AK18" s="47">
        <v>3.0</v>
      </c>
      <c r="AL18" s="47">
        <v>2.0</v>
      </c>
      <c r="AM18" s="48">
        <v>1.0</v>
      </c>
      <c r="AN18" s="49">
        <v>0.0</v>
      </c>
      <c r="AO18" s="49">
        <v>0.0</v>
      </c>
      <c r="AP18" s="49">
        <v>0.0</v>
      </c>
      <c r="AQ18" s="49">
        <v>0.0</v>
      </c>
      <c r="AR18" s="49">
        <v>1.0</v>
      </c>
      <c r="AS18" s="49">
        <v>0.0</v>
      </c>
      <c r="AT18" s="50">
        <v>67.0</v>
      </c>
      <c r="AU18" s="52">
        <v>0.0</v>
      </c>
      <c r="AV18" s="53">
        <v>0.0</v>
      </c>
      <c r="AW18" s="53">
        <v>0.0</v>
      </c>
      <c r="AX18" s="53">
        <v>0.0</v>
      </c>
      <c r="AY18" s="53">
        <v>0.0</v>
      </c>
      <c r="AZ18" s="53">
        <v>0.0</v>
      </c>
      <c r="BA18" s="53">
        <v>0.0</v>
      </c>
      <c r="BB18" s="16">
        <v>67.0</v>
      </c>
      <c r="BC18" s="56" t="s">
        <v>34</v>
      </c>
    </row>
    <row r="19">
      <c r="A19" s="11" t="s">
        <v>85</v>
      </c>
      <c r="B19" s="11" t="s">
        <v>94</v>
      </c>
      <c r="C19" s="11" t="s">
        <v>95</v>
      </c>
      <c r="D19" s="11" t="s">
        <v>97</v>
      </c>
      <c r="E19" s="15">
        <v>4.8</v>
      </c>
      <c r="F19" s="16">
        <v>67.0</v>
      </c>
      <c r="G19" s="18" t="s">
        <v>34</v>
      </c>
      <c r="H19" s="20">
        <v>25.0</v>
      </c>
      <c r="I19" s="36">
        <v>7.0</v>
      </c>
      <c r="J19" s="36">
        <v>7.0</v>
      </c>
      <c r="K19" s="36">
        <v>7.0</v>
      </c>
      <c r="L19" s="36">
        <v>0.0</v>
      </c>
      <c r="M19" s="36">
        <v>4.0</v>
      </c>
      <c r="N19" s="37">
        <v>21.0</v>
      </c>
      <c r="O19" s="38">
        <v>4.0</v>
      </c>
      <c r="P19" s="38">
        <v>3.0</v>
      </c>
      <c r="Q19" s="38">
        <v>2.0</v>
      </c>
      <c r="R19" s="38">
        <v>0.0</v>
      </c>
      <c r="S19" s="38">
        <v>3.0</v>
      </c>
      <c r="T19" s="38">
        <v>2.0</v>
      </c>
      <c r="U19" s="38">
        <v>3.0</v>
      </c>
      <c r="V19" s="38">
        <v>2.0</v>
      </c>
      <c r="W19" s="38">
        <v>2.0</v>
      </c>
      <c r="X19" s="39">
        <v>7.0</v>
      </c>
      <c r="Y19" s="41">
        <v>0.0</v>
      </c>
      <c r="Z19" s="41">
        <v>1.0</v>
      </c>
      <c r="AA19" s="41">
        <v>1.0</v>
      </c>
      <c r="AB19" s="41">
        <v>3.0</v>
      </c>
      <c r="AC19" s="41">
        <v>2.0</v>
      </c>
      <c r="AD19" s="43">
        <v>8.0</v>
      </c>
      <c r="AE19" s="44">
        <v>2.0</v>
      </c>
      <c r="AF19" s="44">
        <v>2.0</v>
      </c>
      <c r="AG19" s="44">
        <v>3.0</v>
      </c>
      <c r="AH19" s="44">
        <v>0.0</v>
      </c>
      <c r="AI19" s="44">
        <v>1.0</v>
      </c>
      <c r="AJ19" s="45">
        <v>5.0</v>
      </c>
      <c r="AK19" s="47">
        <v>3.0</v>
      </c>
      <c r="AL19" s="47">
        <v>2.0</v>
      </c>
      <c r="AM19" s="48">
        <v>1.0</v>
      </c>
      <c r="AN19" s="49">
        <v>0.0</v>
      </c>
      <c r="AO19" s="49">
        <v>0.0</v>
      </c>
      <c r="AP19" s="49">
        <v>0.0</v>
      </c>
      <c r="AQ19" s="49">
        <v>0.0</v>
      </c>
      <c r="AR19" s="49">
        <v>1.0</v>
      </c>
      <c r="AS19" s="49">
        <v>0.0</v>
      </c>
      <c r="AT19" s="50">
        <v>67.0</v>
      </c>
      <c r="AU19" s="52">
        <v>0.0</v>
      </c>
      <c r="AV19" s="53">
        <v>0.0</v>
      </c>
      <c r="AW19" s="53">
        <v>0.0</v>
      </c>
      <c r="AX19" s="53">
        <v>0.0</v>
      </c>
      <c r="AY19" s="53">
        <v>0.0</v>
      </c>
      <c r="AZ19" s="53">
        <v>0.0</v>
      </c>
      <c r="BA19" s="53">
        <v>0.0</v>
      </c>
      <c r="BB19" s="16">
        <v>67.0</v>
      </c>
      <c r="BC19" s="56" t="s">
        <v>34</v>
      </c>
    </row>
    <row r="20">
      <c r="A20" s="11" t="s">
        <v>85</v>
      </c>
      <c r="B20" s="11" t="s">
        <v>94</v>
      </c>
      <c r="C20" s="11" t="s">
        <v>95</v>
      </c>
      <c r="D20" s="11" t="s">
        <v>98</v>
      </c>
      <c r="E20" s="15">
        <v>8.0</v>
      </c>
      <c r="F20" s="16">
        <v>67.0</v>
      </c>
      <c r="G20" s="18" t="s">
        <v>34</v>
      </c>
      <c r="H20" s="20">
        <v>25.0</v>
      </c>
      <c r="I20" s="36">
        <v>7.0</v>
      </c>
      <c r="J20" s="36">
        <v>7.0</v>
      </c>
      <c r="K20" s="36">
        <v>7.0</v>
      </c>
      <c r="L20" s="36">
        <v>0.0</v>
      </c>
      <c r="M20" s="36">
        <v>4.0</v>
      </c>
      <c r="N20" s="37">
        <v>21.0</v>
      </c>
      <c r="O20" s="38">
        <v>4.0</v>
      </c>
      <c r="P20" s="38">
        <v>3.0</v>
      </c>
      <c r="Q20" s="38">
        <v>2.0</v>
      </c>
      <c r="R20" s="38">
        <v>0.0</v>
      </c>
      <c r="S20" s="38">
        <v>3.0</v>
      </c>
      <c r="T20" s="38">
        <v>2.0</v>
      </c>
      <c r="U20" s="38">
        <v>3.0</v>
      </c>
      <c r="V20" s="38">
        <v>2.0</v>
      </c>
      <c r="W20" s="38">
        <v>2.0</v>
      </c>
      <c r="X20" s="39">
        <v>7.0</v>
      </c>
      <c r="Y20" s="41">
        <v>0.0</v>
      </c>
      <c r="Z20" s="41">
        <v>1.0</v>
      </c>
      <c r="AA20" s="41">
        <v>1.0</v>
      </c>
      <c r="AB20" s="41">
        <v>3.0</v>
      </c>
      <c r="AC20" s="41">
        <v>2.0</v>
      </c>
      <c r="AD20" s="43">
        <v>8.0</v>
      </c>
      <c r="AE20" s="44">
        <v>2.0</v>
      </c>
      <c r="AF20" s="44">
        <v>2.0</v>
      </c>
      <c r="AG20" s="44">
        <v>3.0</v>
      </c>
      <c r="AH20" s="44">
        <v>0.0</v>
      </c>
      <c r="AI20" s="44">
        <v>1.0</v>
      </c>
      <c r="AJ20" s="45">
        <v>5.0</v>
      </c>
      <c r="AK20" s="47">
        <v>3.0</v>
      </c>
      <c r="AL20" s="47">
        <v>2.0</v>
      </c>
      <c r="AM20" s="48">
        <v>1.0</v>
      </c>
      <c r="AN20" s="49">
        <v>0.0</v>
      </c>
      <c r="AO20" s="49">
        <v>0.0</v>
      </c>
      <c r="AP20" s="49">
        <v>0.0</v>
      </c>
      <c r="AQ20" s="49">
        <v>0.0</v>
      </c>
      <c r="AR20" s="49">
        <v>1.0</v>
      </c>
      <c r="AS20" s="49">
        <v>0.0</v>
      </c>
      <c r="AT20" s="50">
        <v>67.0</v>
      </c>
      <c r="AU20" s="52">
        <v>0.0</v>
      </c>
      <c r="AV20" s="53">
        <v>0.0</v>
      </c>
      <c r="AW20" s="53">
        <v>0.0</v>
      </c>
      <c r="AX20" s="53">
        <v>0.0</v>
      </c>
      <c r="AY20" s="53">
        <v>0.0</v>
      </c>
      <c r="AZ20" s="53">
        <v>0.0</v>
      </c>
      <c r="BA20" s="53">
        <v>0.0</v>
      </c>
      <c r="BB20" s="16">
        <v>67.0</v>
      </c>
      <c r="BC20" s="56" t="s">
        <v>34</v>
      </c>
    </row>
    <row r="21">
      <c r="A21" s="11" t="s">
        <v>85</v>
      </c>
      <c r="B21" s="11" t="s">
        <v>94</v>
      </c>
      <c r="C21" s="11" t="s">
        <v>95</v>
      </c>
      <c r="D21" s="11" t="s">
        <v>99</v>
      </c>
      <c r="E21" s="15">
        <v>6.6</v>
      </c>
      <c r="F21" s="16">
        <v>67.0</v>
      </c>
      <c r="G21" s="18" t="s">
        <v>34</v>
      </c>
      <c r="H21" s="20">
        <v>25.0</v>
      </c>
      <c r="I21" s="36">
        <v>7.0</v>
      </c>
      <c r="J21" s="36">
        <v>7.0</v>
      </c>
      <c r="K21" s="36">
        <v>7.0</v>
      </c>
      <c r="L21" s="36">
        <v>0.0</v>
      </c>
      <c r="M21" s="36">
        <v>4.0</v>
      </c>
      <c r="N21" s="37">
        <v>21.0</v>
      </c>
      <c r="O21" s="38">
        <v>4.0</v>
      </c>
      <c r="P21" s="38">
        <v>3.0</v>
      </c>
      <c r="Q21" s="38">
        <v>2.0</v>
      </c>
      <c r="R21" s="38">
        <v>0.0</v>
      </c>
      <c r="S21" s="38">
        <v>3.0</v>
      </c>
      <c r="T21" s="38">
        <v>2.0</v>
      </c>
      <c r="U21" s="38">
        <v>3.0</v>
      </c>
      <c r="V21" s="38">
        <v>2.0</v>
      </c>
      <c r="W21" s="38">
        <v>2.0</v>
      </c>
      <c r="X21" s="39">
        <v>7.0</v>
      </c>
      <c r="Y21" s="41">
        <v>0.0</v>
      </c>
      <c r="Z21" s="41">
        <v>1.0</v>
      </c>
      <c r="AA21" s="41">
        <v>1.0</v>
      </c>
      <c r="AB21" s="41">
        <v>3.0</v>
      </c>
      <c r="AC21" s="41">
        <v>2.0</v>
      </c>
      <c r="AD21" s="43">
        <v>8.0</v>
      </c>
      <c r="AE21" s="44">
        <v>2.0</v>
      </c>
      <c r="AF21" s="44">
        <v>2.0</v>
      </c>
      <c r="AG21" s="44">
        <v>3.0</v>
      </c>
      <c r="AH21" s="44">
        <v>0.0</v>
      </c>
      <c r="AI21" s="44">
        <v>1.0</v>
      </c>
      <c r="AJ21" s="45">
        <v>5.0</v>
      </c>
      <c r="AK21" s="47">
        <v>3.0</v>
      </c>
      <c r="AL21" s="47">
        <v>2.0</v>
      </c>
      <c r="AM21" s="48">
        <v>1.0</v>
      </c>
      <c r="AN21" s="49">
        <v>0.0</v>
      </c>
      <c r="AO21" s="49">
        <v>0.0</v>
      </c>
      <c r="AP21" s="49">
        <v>0.0</v>
      </c>
      <c r="AQ21" s="49">
        <v>0.0</v>
      </c>
      <c r="AR21" s="49">
        <v>1.0</v>
      </c>
      <c r="AS21" s="49">
        <v>0.0</v>
      </c>
      <c r="AT21" s="50">
        <v>67.0</v>
      </c>
      <c r="AU21" s="52">
        <v>0.0</v>
      </c>
      <c r="AV21" s="53">
        <v>0.0</v>
      </c>
      <c r="AW21" s="53">
        <v>0.0</v>
      </c>
      <c r="AX21" s="53">
        <v>0.0</v>
      </c>
      <c r="AY21" s="53">
        <v>0.0</v>
      </c>
      <c r="AZ21" s="53">
        <v>0.0</v>
      </c>
      <c r="BA21" s="53">
        <v>0.0</v>
      </c>
      <c r="BB21" s="16">
        <v>67.0</v>
      </c>
      <c r="BC21" s="56" t="s">
        <v>34</v>
      </c>
    </row>
    <row r="22">
      <c r="A22" s="11" t="s">
        <v>85</v>
      </c>
      <c r="B22" s="11" t="s">
        <v>100</v>
      </c>
      <c r="C22" s="11" t="s">
        <v>101</v>
      </c>
      <c r="D22" s="11" t="s">
        <v>102</v>
      </c>
      <c r="E22" s="15">
        <v>8.6</v>
      </c>
      <c r="F22" s="24">
        <v>84.0</v>
      </c>
      <c r="G22" s="26" t="s">
        <v>48</v>
      </c>
      <c r="H22" s="20">
        <v>32.0</v>
      </c>
      <c r="I22" s="36">
        <v>7.0</v>
      </c>
      <c r="J22" s="36">
        <v>7.0</v>
      </c>
      <c r="K22" s="36">
        <v>7.0</v>
      </c>
      <c r="L22" s="36">
        <v>5.0</v>
      </c>
      <c r="M22" s="36">
        <v>6.0</v>
      </c>
      <c r="N22" s="37">
        <v>18.0</v>
      </c>
      <c r="O22" s="38">
        <v>4.0</v>
      </c>
      <c r="P22" s="38">
        <v>3.0</v>
      </c>
      <c r="Q22" s="38">
        <v>2.0</v>
      </c>
      <c r="R22" s="38">
        <v>0.0</v>
      </c>
      <c r="S22" s="38">
        <v>3.0</v>
      </c>
      <c r="T22" s="38">
        <v>2.0</v>
      </c>
      <c r="U22" s="38">
        <v>0.0</v>
      </c>
      <c r="V22" s="38">
        <v>2.0</v>
      </c>
      <c r="W22" s="38">
        <v>2.0</v>
      </c>
      <c r="X22" s="39">
        <v>11.0</v>
      </c>
      <c r="Y22" s="41">
        <v>4.0</v>
      </c>
      <c r="Z22" s="41">
        <v>1.0</v>
      </c>
      <c r="AA22" s="41">
        <v>3.0</v>
      </c>
      <c r="AB22" s="41">
        <v>1.0</v>
      </c>
      <c r="AC22" s="41">
        <v>2.0</v>
      </c>
      <c r="AD22" s="43">
        <v>10.0</v>
      </c>
      <c r="AE22" s="44">
        <v>2.0</v>
      </c>
      <c r="AF22" s="44">
        <v>3.0</v>
      </c>
      <c r="AG22" s="44">
        <v>3.0</v>
      </c>
      <c r="AH22" s="44">
        <v>1.0</v>
      </c>
      <c r="AI22" s="44">
        <v>1.0</v>
      </c>
      <c r="AJ22" s="45">
        <v>5.0</v>
      </c>
      <c r="AK22" s="47">
        <v>3.0</v>
      </c>
      <c r="AL22" s="47">
        <v>2.0</v>
      </c>
      <c r="AM22" s="48">
        <v>8.0</v>
      </c>
      <c r="AN22" s="49">
        <v>0.0</v>
      </c>
      <c r="AO22" s="49">
        <v>2.0</v>
      </c>
      <c r="AP22" s="49">
        <v>2.0</v>
      </c>
      <c r="AQ22" s="49">
        <v>2.0</v>
      </c>
      <c r="AR22" s="49">
        <v>2.0</v>
      </c>
      <c r="AS22" s="49">
        <v>0.0</v>
      </c>
      <c r="AT22" s="50">
        <v>84.0</v>
      </c>
      <c r="AU22" s="52">
        <v>0.0</v>
      </c>
      <c r="AV22" s="53">
        <v>0.0</v>
      </c>
      <c r="AW22" s="53">
        <v>0.0</v>
      </c>
      <c r="AX22" s="53">
        <v>0.0</v>
      </c>
      <c r="AY22" s="53">
        <v>0.0</v>
      </c>
      <c r="AZ22" s="53">
        <v>0.0</v>
      </c>
      <c r="BA22" s="53">
        <v>0.0</v>
      </c>
      <c r="BB22" s="24">
        <v>84.0</v>
      </c>
      <c r="BC22" s="58" t="s">
        <v>48</v>
      </c>
    </row>
    <row r="23">
      <c r="A23" s="11" t="s">
        <v>103</v>
      </c>
      <c r="B23" s="11" t="s">
        <v>104</v>
      </c>
      <c r="C23" s="11" t="s">
        <v>105</v>
      </c>
      <c r="D23" s="11" t="s">
        <v>106</v>
      </c>
      <c r="E23" s="15">
        <v>13.2</v>
      </c>
      <c r="F23" s="24">
        <v>77.0</v>
      </c>
      <c r="G23" s="26" t="s">
        <v>48</v>
      </c>
      <c r="H23" s="20">
        <v>32.0</v>
      </c>
      <c r="I23" s="69">
        <v>7.0</v>
      </c>
      <c r="J23" s="69">
        <v>7.0</v>
      </c>
      <c r="K23" s="69">
        <v>7.0</v>
      </c>
      <c r="L23" s="69">
        <v>5.0</v>
      </c>
      <c r="M23" s="69">
        <v>6.0</v>
      </c>
      <c r="N23" s="37">
        <v>19.0</v>
      </c>
      <c r="O23" s="70">
        <v>0.0</v>
      </c>
      <c r="P23" s="70">
        <v>3.0</v>
      </c>
      <c r="Q23" s="70">
        <v>2.0</v>
      </c>
      <c r="R23" s="70">
        <v>2.0</v>
      </c>
      <c r="S23" s="70">
        <v>3.0</v>
      </c>
      <c r="T23" s="70">
        <v>2.0</v>
      </c>
      <c r="U23" s="70">
        <v>3.0</v>
      </c>
      <c r="V23" s="70">
        <v>2.0</v>
      </c>
      <c r="W23" s="70">
        <v>2.0</v>
      </c>
      <c r="X23" s="39">
        <v>11.0</v>
      </c>
      <c r="Y23" s="71">
        <v>3.0</v>
      </c>
      <c r="Z23" s="71">
        <v>1.0</v>
      </c>
      <c r="AA23" s="71">
        <v>3.0</v>
      </c>
      <c r="AB23" s="71">
        <v>2.0</v>
      </c>
      <c r="AC23" s="71">
        <v>2.0</v>
      </c>
      <c r="AD23" s="43">
        <v>10.0</v>
      </c>
      <c r="AE23" s="44">
        <v>2.0</v>
      </c>
      <c r="AF23" s="44">
        <v>3.0</v>
      </c>
      <c r="AG23" s="44">
        <v>3.0</v>
      </c>
      <c r="AH23" s="44">
        <v>1.0</v>
      </c>
      <c r="AI23" s="44">
        <v>1.0</v>
      </c>
      <c r="AJ23" s="45">
        <v>5.0</v>
      </c>
      <c r="AK23" s="47">
        <v>3.0</v>
      </c>
      <c r="AL23" s="47">
        <v>2.0</v>
      </c>
      <c r="AM23" s="48">
        <v>5.0</v>
      </c>
      <c r="AN23" s="72">
        <v>3.0</v>
      </c>
      <c r="AO23" s="72">
        <v>0.0</v>
      </c>
      <c r="AP23" s="72">
        <v>2.0</v>
      </c>
      <c r="AQ23" s="72">
        <v>0.0</v>
      </c>
      <c r="AR23" s="72">
        <v>0.0</v>
      </c>
      <c r="AS23" s="72">
        <v>0.0</v>
      </c>
      <c r="AT23" s="50">
        <v>82.0</v>
      </c>
      <c r="AU23" s="52">
        <v>-5.0</v>
      </c>
      <c r="AV23" s="73">
        <v>0.0</v>
      </c>
      <c r="AW23" s="73">
        <v>0.0</v>
      </c>
      <c r="AX23" s="73">
        <v>-3.0</v>
      </c>
      <c r="AY23" s="73">
        <v>0.0</v>
      </c>
      <c r="AZ23" s="73">
        <v>-1.0</v>
      </c>
      <c r="BA23" s="73">
        <v>-1.0</v>
      </c>
      <c r="BB23" s="24">
        <v>77.0</v>
      </c>
      <c r="BC23" s="58" t="s">
        <v>48</v>
      </c>
    </row>
    <row r="24">
      <c r="A24" s="11" t="s">
        <v>103</v>
      </c>
      <c r="B24" s="11" t="s">
        <v>107</v>
      </c>
      <c r="C24" s="11" t="s">
        <v>108</v>
      </c>
      <c r="D24" s="11" t="s">
        <v>109</v>
      </c>
      <c r="E24" s="15">
        <v>11.6</v>
      </c>
      <c r="F24" s="24">
        <v>83.0</v>
      </c>
      <c r="G24" s="26" t="s">
        <v>48</v>
      </c>
      <c r="H24" s="20">
        <v>32.0</v>
      </c>
      <c r="I24" s="69">
        <v>7.0</v>
      </c>
      <c r="J24" s="69">
        <v>7.0</v>
      </c>
      <c r="K24" s="69">
        <v>7.0</v>
      </c>
      <c r="L24" s="69">
        <v>5.0</v>
      </c>
      <c r="M24" s="69">
        <v>6.0</v>
      </c>
      <c r="N24" s="37">
        <v>24.0</v>
      </c>
      <c r="O24" s="70">
        <v>4.0</v>
      </c>
      <c r="P24" s="70">
        <v>3.0</v>
      </c>
      <c r="Q24" s="70">
        <v>2.0</v>
      </c>
      <c r="R24" s="70">
        <v>3.0</v>
      </c>
      <c r="S24" s="70">
        <v>3.0</v>
      </c>
      <c r="T24" s="70">
        <v>2.0</v>
      </c>
      <c r="U24" s="70">
        <v>3.0</v>
      </c>
      <c r="V24" s="70">
        <v>2.0</v>
      </c>
      <c r="W24" s="70">
        <v>2.0</v>
      </c>
      <c r="X24" s="39">
        <v>9.0</v>
      </c>
      <c r="Y24" s="71">
        <v>4.0</v>
      </c>
      <c r="Z24" s="71">
        <v>0.0</v>
      </c>
      <c r="AA24" s="71">
        <v>3.0</v>
      </c>
      <c r="AB24" s="71">
        <v>2.0</v>
      </c>
      <c r="AC24" s="71">
        <v>0.0</v>
      </c>
      <c r="AD24" s="43">
        <v>10.0</v>
      </c>
      <c r="AE24" s="44">
        <v>2.0</v>
      </c>
      <c r="AF24" s="44">
        <v>3.0</v>
      </c>
      <c r="AG24" s="44">
        <v>3.0</v>
      </c>
      <c r="AH24" s="44">
        <v>1.0</v>
      </c>
      <c r="AI24" s="44">
        <v>1.0</v>
      </c>
      <c r="AJ24" s="45">
        <v>5.0</v>
      </c>
      <c r="AK24" s="47">
        <v>3.0</v>
      </c>
      <c r="AL24" s="47">
        <v>2.0</v>
      </c>
      <c r="AM24" s="48">
        <v>6.0</v>
      </c>
      <c r="AN24" s="72">
        <v>3.0</v>
      </c>
      <c r="AO24" s="72">
        <v>0.0</v>
      </c>
      <c r="AP24" s="72">
        <v>3.0</v>
      </c>
      <c r="AQ24" s="72">
        <v>0.0</v>
      </c>
      <c r="AR24" s="72"/>
      <c r="AS24" s="72">
        <v>0.0</v>
      </c>
      <c r="AT24" s="50">
        <v>86.0</v>
      </c>
      <c r="AU24" s="52">
        <v>-3.0</v>
      </c>
      <c r="AV24" s="73">
        <v>0.0</v>
      </c>
      <c r="AW24" s="73">
        <v>0.0</v>
      </c>
      <c r="AX24" s="73">
        <v>0.0</v>
      </c>
      <c r="AY24" s="73">
        <v>0.0</v>
      </c>
      <c r="AZ24" s="73">
        <v>-3.0</v>
      </c>
      <c r="BA24" s="73">
        <v>0.0</v>
      </c>
      <c r="BB24" s="24">
        <v>83.0</v>
      </c>
      <c r="BC24" s="58" t="s">
        <v>48</v>
      </c>
    </row>
    <row r="25">
      <c r="A25" s="11" t="s">
        <v>103</v>
      </c>
      <c r="B25" s="11" t="s">
        <v>107</v>
      </c>
      <c r="C25" s="11" t="s">
        <v>108</v>
      </c>
      <c r="D25" s="11" t="s">
        <v>110</v>
      </c>
      <c r="E25" s="15">
        <v>9.6</v>
      </c>
      <c r="F25" s="29">
        <v>89.0</v>
      </c>
      <c r="G25" s="31" t="s">
        <v>60</v>
      </c>
      <c r="H25" s="20">
        <v>33.0</v>
      </c>
      <c r="I25" s="69">
        <v>7.0</v>
      </c>
      <c r="J25" s="69">
        <v>7.0</v>
      </c>
      <c r="K25" s="69">
        <v>7.0</v>
      </c>
      <c r="L25" s="69">
        <v>6.0</v>
      </c>
      <c r="M25" s="69">
        <v>6.0</v>
      </c>
      <c r="N25" s="37">
        <v>24.0</v>
      </c>
      <c r="O25" s="70">
        <v>4.0</v>
      </c>
      <c r="P25" s="70">
        <v>3.0</v>
      </c>
      <c r="Q25" s="70">
        <v>2.0</v>
      </c>
      <c r="R25" s="70">
        <v>3.0</v>
      </c>
      <c r="S25" s="70">
        <v>3.0</v>
      </c>
      <c r="T25" s="70">
        <v>2.0</v>
      </c>
      <c r="U25" s="70">
        <v>3.0</v>
      </c>
      <c r="V25" s="70">
        <v>2.0</v>
      </c>
      <c r="W25" s="70">
        <v>2.0</v>
      </c>
      <c r="X25" s="39">
        <v>11.0</v>
      </c>
      <c r="Y25" s="71">
        <v>4.0</v>
      </c>
      <c r="Z25" s="71">
        <v>0.0</v>
      </c>
      <c r="AA25" s="71">
        <v>3.0</v>
      </c>
      <c r="AB25" s="71">
        <v>2.0</v>
      </c>
      <c r="AC25" s="71">
        <v>2.0</v>
      </c>
      <c r="AD25" s="43">
        <v>10.0</v>
      </c>
      <c r="AE25" s="44">
        <v>2.0</v>
      </c>
      <c r="AF25" s="44">
        <v>3.0</v>
      </c>
      <c r="AG25" s="44">
        <v>3.0</v>
      </c>
      <c r="AH25" s="44">
        <v>1.0</v>
      </c>
      <c r="AI25" s="44">
        <v>1.0</v>
      </c>
      <c r="AJ25" s="45">
        <v>5.0</v>
      </c>
      <c r="AK25" s="47">
        <v>3.0</v>
      </c>
      <c r="AL25" s="47">
        <v>2.0</v>
      </c>
      <c r="AM25" s="48">
        <v>9.0</v>
      </c>
      <c r="AN25" s="72">
        <v>3.0</v>
      </c>
      <c r="AO25" s="72">
        <v>0.0</v>
      </c>
      <c r="AP25" s="72">
        <v>3.0</v>
      </c>
      <c r="AQ25" s="72">
        <v>1.0</v>
      </c>
      <c r="AR25" s="72">
        <v>2.0</v>
      </c>
      <c r="AS25" s="72">
        <v>0.0</v>
      </c>
      <c r="AT25" s="50">
        <v>92.0</v>
      </c>
      <c r="AU25" s="52">
        <v>-3.0</v>
      </c>
      <c r="AV25" s="73">
        <v>0.0</v>
      </c>
      <c r="AW25" s="73">
        <v>0.0</v>
      </c>
      <c r="AX25" s="73">
        <v>0.0</v>
      </c>
      <c r="AY25" s="73">
        <v>0.0</v>
      </c>
      <c r="AZ25" s="73">
        <v>-3.0</v>
      </c>
      <c r="BA25" s="73">
        <v>0.0</v>
      </c>
      <c r="BB25" s="29">
        <v>89.0</v>
      </c>
      <c r="BC25" s="60" t="s">
        <v>60</v>
      </c>
    </row>
    <row r="26">
      <c r="A26" s="11" t="s">
        <v>103</v>
      </c>
      <c r="B26" s="11" t="s">
        <v>107</v>
      </c>
      <c r="C26" s="11" t="s">
        <v>108</v>
      </c>
      <c r="D26" s="11" t="s">
        <v>111</v>
      </c>
      <c r="E26" s="15">
        <v>7.3</v>
      </c>
      <c r="F26" s="24">
        <v>83.0</v>
      </c>
      <c r="G26" s="26" t="s">
        <v>48</v>
      </c>
      <c r="H26" s="20">
        <v>32.0</v>
      </c>
      <c r="I26" s="69">
        <v>7.0</v>
      </c>
      <c r="J26" s="69">
        <v>7.0</v>
      </c>
      <c r="K26" s="69">
        <v>7.0</v>
      </c>
      <c r="L26" s="69">
        <v>5.0</v>
      </c>
      <c r="M26" s="69">
        <v>6.0</v>
      </c>
      <c r="N26" s="37">
        <v>24.0</v>
      </c>
      <c r="O26" s="70">
        <v>4.0</v>
      </c>
      <c r="P26" s="70">
        <v>3.0</v>
      </c>
      <c r="Q26" s="70">
        <v>2.0</v>
      </c>
      <c r="R26" s="70">
        <v>3.0</v>
      </c>
      <c r="S26" s="70">
        <v>3.0</v>
      </c>
      <c r="T26" s="70">
        <v>2.0</v>
      </c>
      <c r="U26" s="70">
        <v>3.0</v>
      </c>
      <c r="V26" s="70">
        <v>2.0</v>
      </c>
      <c r="W26" s="70">
        <v>2.0</v>
      </c>
      <c r="X26" s="39">
        <v>9.0</v>
      </c>
      <c r="Y26" s="71">
        <v>4.0</v>
      </c>
      <c r="Z26" s="71">
        <v>0.0</v>
      </c>
      <c r="AA26" s="71">
        <v>3.0</v>
      </c>
      <c r="AB26" s="71">
        <v>2.0</v>
      </c>
      <c r="AC26" s="71">
        <v>0.0</v>
      </c>
      <c r="AD26" s="43">
        <v>10.0</v>
      </c>
      <c r="AE26" s="44">
        <v>2.0</v>
      </c>
      <c r="AF26" s="44">
        <v>3.0</v>
      </c>
      <c r="AG26" s="44">
        <v>3.0</v>
      </c>
      <c r="AH26" s="44">
        <v>1.0</v>
      </c>
      <c r="AI26" s="44">
        <v>1.0</v>
      </c>
      <c r="AJ26" s="45">
        <v>5.0</v>
      </c>
      <c r="AK26" s="47">
        <v>3.0</v>
      </c>
      <c r="AL26" s="47">
        <v>2.0</v>
      </c>
      <c r="AM26" s="48">
        <v>6.0</v>
      </c>
      <c r="AN26" s="72">
        <v>3.0</v>
      </c>
      <c r="AO26" s="72">
        <v>0.0</v>
      </c>
      <c r="AP26" s="72">
        <v>3.0</v>
      </c>
      <c r="AQ26" s="72">
        <v>0.0</v>
      </c>
      <c r="AR26" s="72">
        <v>0.0</v>
      </c>
      <c r="AS26" s="72">
        <v>0.0</v>
      </c>
      <c r="AT26" s="50">
        <v>86.0</v>
      </c>
      <c r="AU26" s="52">
        <v>-3.0</v>
      </c>
      <c r="AV26" s="73">
        <v>0.0</v>
      </c>
      <c r="AW26" s="73">
        <v>0.0</v>
      </c>
      <c r="AX26" s="73">
        <v>0.0</v>
      </c>
      <c r="AY26" s="73">
        <v>0.0</v>
      </c>
      <c r="AZ26" s="73">
        <v>-3.0</v>
      </c>
      <c r="BA26" s="73">
        <v>0.0</v>
      </c>
      <c r="BB26" s="24">
        <v>83.0</v>
      </c>
      <c r="BC26" s="58" t="s">
        <v>48</v>
      </c>
    </row>
    <row r="27">
      <c r="A27" s="11" t="s">
        <v>103</v>
      </c>
      <c r="B27" s="11" t="s">
        <v>107</v>
      </c>
      <c r="C27" s="11" t="s">
        <v>108</v>
      </c>
      <c r="D27" s="11" t="s">
        <v>112</v>
      </c>
      <c r="E27" s="15">
        <v>7.5</v>
      </c>
      <c r="F27" s="29">
        <v>86.0</v>
      </c>
      <c r="G27" s="31" t="s">
        <v>60</v>
      </c>
      <c r="H27" s="20">
        <v>33.0</v>
      </c>
      <c r="I27" s="69">
        <v>7.0</v>
      </c>
      <c r="J27" s="69">
        <v>7.0</v>
      </c>
      <c r="K27" s="69">
        <v>7.0</v>
      </c>
      <c r="L27" s="69">
        <v>6.0</v>
      </c>
      <c r="M27" s="69">
        <v>6.0</v>
      </c>
      <c r="N27" s="37">
        <v>24.0</v>
      </c>
      <c r="O27" s="70">
        <v>4.0</v>
      </c>
      <c r="P27" s="70">
        <v>3.0</v>
      </c>
      <c r="Q27" s="70">
        <v>2.0</v>
      </c>
      <c r="R27" s="70">
        <v>3.0</v>
      </c>
      <c r="S27" s="70">
        <v>3.0</v>
      </c>
      <c r="T27" s="70">
        <v>2.0</v>
      </c>
      <c r="U27" s="70">
        <v>3.0</v>
      </c>
      <c r="V27" s="70">
        <v>2.0</v>
      </c>
      <c r="W27" s="70">
        <v>2.0</v>
      </c>
      <c r="X27" s="39">
        <v>9.0</v>
      </c>
      <c r="Y27" s="71">
        <v>4.0</v>
      </c>
      <c r="Z27" s="71">
        <v>0.0</v>
      </c>
      <c r="AA27" s="71">
        <v>3.0</v>
      </c>
      <c r="AB27" s="71">
        <v>2.0</v>
      </c>
      <c r="AC27" s="71">
        <v>0.0</v>
      </c>
      <c r="AD27" s="43">
        <v>10.0</v>
      </c>
      <c r="AE27" s="44">
        <v>2.0</v>
      </c>
      <c r="AF27" s="44">
        <v>3.0</v>
      </c>
      <c r="AG27" s="44">
        <v>3.0</v>
      </c>
      <c r="AH27" s="44">
        <v>1.0</v>
      </c>
      <c r="AI27" s="44">
        <v>1.0</v>
      </c>
      <c r="AJ27" s="45">
        <v>5.0</v>
      </c>
      <c r="AK27" s="47">
        <v>3.0</v>
      </c>
      <c r="AL27" s="47">
        <v>2.0</v>
      </c>
      <c r="AM27" s="48">
        <v>8.0</v>
      </c>
      <c r="AN27" s="72">
        <v>3.0</v>
      </c>
      <c r="AO27" s="72">
        <v>0.0</v>
      </c>
      <c r="AP27" s="72">
        <v>3.0</v>
      </c>
      <c r="AQ27" s="72">
        <v>0.0</v>
      </c>
      <c r="AR27" s="72">
        <v>2.0</v>
      </c>
      <c r="AS27" s="72">
        <v>0.0</v>
      </c>
      <c r="AT27" s="50">
        <v>89.0</v>
      </c>
      <c r="AU27" s="52">
        <v>-3.0</v>
      </c>
      <c r="AV27" s="73">
        <v>0.0</v>
      </c>
      <c r="AW27" s="73">
        <v>0.0</v>
      </c>
      <c r="AX27" s="73">
        <v>0.0</v>
      </c>
      <c r="AY27" s="73">
        <v>0.0</v>
      </c>
      <c r="AZ27" s="73">
        <v>-3.0</v>
      </c>
      <c r="BA27" s="73">
        <v>0.0</v>
      </c>
      <c r="BB27" s="29">
        <v>86.0</v>
      </c>
      <c r="BC27" s="60" t="s">
        <v>60</v>
      </c>
    </row>
    <row r="28">
      <c r="A28" s="11" t="s">
        <v>103</v>
      </c>
      <c r="B28" s="11" t="s">
        <v>107</v>
      </c>
      <c r="C28" s="11" t="s">
        <v>108</v>
      </c>
      <c r="D28" s="11" t="s">
        <v>113</v>
      </c>
      <c r="E28" s="15">
        <v>12.7</v>
      </c>
      <c r="F28" s="29">
        <v>88.0</v>
      </c>
      <c r="G28" s="31" t="s">
        <v>60</v>
      </c>
      <c r="H28" s="20">
        <v>32.0</v>
      </c>
      <c r="I28" s="69">
        <v>7.0</v>
      </c>
      <c r="J28" s="69">
        <v>7.0</v>
      </c>
      <c r="K28" s="69">
        <v>7.0</v>
      </c>
      <c r="L28" s="69">
        <v>5.0</v>
      </c>
      <c r="M28" s="69">
        <v>6.0</v>
      </c>
      <c r="N28" s="37">
        <v>24.0</v>
      </c>
      <c r="O28" s="70">
        <v>4.0</v>
      </c>
      <c r="P28" s="70">
        <v>3.0</v>
      </c>
      <c r="Q28" s="70">
        <v>2.0</v>
      </c>
      <c r="R28" s="70">
        <v>3.0</v>
      </c>
      <c r="S28" s="70">
        <v>3.0</v>
      </c>
      <c r="T28" s="70">
        <v>2.0</v>
      </c>
      <c r="U28" s="70">
        <v>3.0</v>
      </c>
      <c r="V28" s="70">
        <v>2.0</v>
      </c>
      <c r="W28" s="70">
        <v>2.0</v>
      </c>
      <c r="X28" s="39">
        <v>11.0</v>
      </c>
      <c r="Y28" s="71">
        <v>4.0</v>
      </c>
      <c r="Z28" s="71">
        <v>0.0</v>
      </c>
      <c r="AA28" s="71">
        <v>3.0</v>
      </c>
      <c r="AB28" s="71">
        <v>2.0</v>
      </c>
      <c r="AC28" s="71">
        <v>2.0</v>
      </c>
      <c r="AD28" s="43">
        <v>10.0</v>
      </c>
      <c r="AE28" s="44">
        <v>2.0</v>
      </c>
      <c r="AF28" s="44">
        <v>3.0</v>
      </c>
      <c r="AG28" s="44">
        <v>3.0</v>
      </c>
      <c r="AH28" s="44">
        <v>1.0</v>
      </c>
      <c r="AI28" s="44">
        <v>1.0</v>
      </c>
      <c r="AJ28" s="45">
        <v>5.0</v>
      </c>
      <c r="AK28" s="47">
        <v>3.0</v>
      </c>
      <c r="AL28" s="47">
        <v>2.0</v>
      </c>
      <c r="AM28" s="48">
        <v>9.0</v>
      </c>
      <c r="AN28" s="72">
        <v>3.0</v>
      </c>
      <c r="AO28" s="72">
        <v>0.0</v>
      </c>
      <c r="AP28" s="72">
        <v>3.0</v>
      </c>
      <c r="AQ28" s="72">
        <v>1.0</v>
      </c>
      <c r="AR28" s="72">
        <v>2.0</v>
      </c>
      <c r="AS28" s="72">
        <v>0.0</v>
      </c>
      <c r="AT28" s="50">
        <v>91.0</v>
      </c>
      <c r="AU28" s="52">
        <v>-3.0</v>
      </c>
      <c r="AV28" s="73">
        <v>0.0</v>
      </c>
      <c r="AW28" s="73">
        <v>0.0</v>
      </c>
      <c r="AX28" s="73">
        <v>0.0</v>
      </c>
      <c r="AY28" s="73">
        <v>0.0</v>
      </c>
      <c r="AZ28" s="73">
        <v>-3.0</v>
      </c>
      <c r="BA28" s="73">
        <v>0.0</v>
      </c>
      <c r="BB28" s="29">
        <v>88.0</v>
      </c>
      <c r="BC28" s="60" t="s">
        <v>60</v>
      </c>
    </row>
    <row r="29">
      <c r="A29" s="11" t="s">
        <v>103</v>
      </c>
      <c r="B29" s="11" t="s">
        <v>107</v>
      </c>
      <c r="C29" s="11" t="s">
        <v>108</v>
      </c>
      <c r="D29" s="11" t="s">
        <v>114</v>
      </c>
      <c r="E29" s="15">
        <v>8.6</v>
      </c>
      <c r="F29" s="29">
        <v>89.0</v>
      </c>
      <c r="G29" s="31" t="s">
        <v>60</v>
      </c>
      <c r="H29" s="20">
        <v>33.0</v>
      </c>
      <c r="I29" s="69">
        <v>7.0</v>
      </c>
      <c r="J29" s="69">
        <v>7.0</v>
      </c>
      <c r="K29" s="69">
        <v>7.0</v>
      </c>
      <c r="L29" s="69">
        <v>6.0</v>
      </c>
      <c r="M29" s="69">
        <v>6.0</v>
      </c>
      <c r="N29" s="37">
        <v>24.0</v>
      </c>
      <c r="O29" s="70">
        <v>4.0</v>
      </c>
      <c r="P29" s="70">
        <v>3.0</v>
      </c>
      <c r="Q29" s="70">
        <v>2.0</v>
      </c>
      <c r="R29" s="70">
        <v>3.0</v>
      </c>
      <c r="S29" s="70">
        <v>3.0</v>
      </c>
      <c r="T29" s="70">
        <v>2.0</v>
      </c>
      <c r="U29" s="70">
        <v>3.0</v>
      </c>
      <c r="V29" s="70">
        <v>2.0</v>
      </c>
      <c r="W29" s="70">
        <v>2.0</v>
      </c>
      <c r="X29" s="39">
        <v>11.0</v>
      </c>
      <c r="Y29" s="71">
        <v>4.0</v>
      </c>
      <c r="Z29" s="71">
        <v>0.0</v>
      </c>
      <c r="AA29" s="71">
        <v>3.0</v>
      </c>
      <c r="AB29" s="71">
        <v>2.0</v>
      </c>
      <c r="AC29" s="71">
        <v>2.0</v>
      </c>
      <c r="AD29" s="43">
        <v>10.0</v>
      </c>
      <c r="AE29" s="44">
        <v>2.0</v>
      </c>
      <c r="AF29" s="44">
        <v>3.0</v>
      </c>
      <c r="AG29" s="44">
        <v>3.0</v>
      </c>
      <c r="AH29" s="44">
        <v>1.0</v>
      </c>
      <c r="AI29" s="44">
        <v>1.0</v>
      </c>
      <c r="AJ29" s="45">
        <v>5.0</v>
      </c>
      <c r="AK29" s="47">
        <v>3.0</v>
      </c>
      <c r="AL29" s="47">
        <v>2.0</v>
      </c>
      <c r="AM29" s="48">
        <v>9.0</v>
      </c>
      <c r="AN29" s="72">
        <v>3.0</v>
      </c>
      <c r="AO29" s="72">
        <v>0.0</v>
      </c>
      <c r="AP29" s="72">
        <v>3.0</v>
      </c>
      <c r="AQ29" s="72">
        <v>1.0</v>
      </c>
      <c r="AR29" s="72">
        <v>2.0</v>
      </c>
      <c r="AS29" s="72">
        <v>0.0</v>
      </c>
      <c r="AT29" s="50">
        <v>92.0</v>
      </c>
      <c r="AU29" s="52">
        <v>-3.0</v>
      </c>
      <c r="AV29" s="73">
        <v>0.0</v>
      </c>
      <c r="AW29" s="73">
        <v>0.0</v>
      </c>
      <c r="AX29" s="73">
        <v>0.0</v>
      </c>
      <c r="AY29" s="73">
        <v>0.0</v>
      </c>
      <c r="AZ29" s="73">
        <v>-3.0</v>
      </c>
      <c r="BA29" s="73">
        <v>0.0</v>
      </c>
      <c r="BB29" s="29">
        <v>89.0</v>
      </c>
      <c r="BC29" s="60" t="s">
        <v>60</v>
      </c>
    </row>
    <row r="30">
      <c r="A30" s="11" t="s">
        <v>103</v>
      </c>
      <c r="B30" s="11" t="s">
        <v>107</v>
      </c>
      <c r="C30" s="11" t="s">
        <v>108</v>
      </c>
      <c r="D30" s="11" t="s">
        <v>115</v>
      </c>
      <c r="E30" s="15">
        <v>10.8</v>
      </c>
      <c r="F30" s="29">
        <v>86.0</v>
      </c>
      <c r="G30" s="31" t="s">
        <v>60</v>
      </c>
      <c r="H30" s="20">
        <v>33.0</v>
      </c>
      <c r="I30" s="69">
        <v>7.0</v>
      </c>
      <c r="J30" s="69">
        <v>7.0</v>
      </c>
      <c r="K30" s="69">
        <v>7.0</v>
      </c>
      <c r="L30" s="69">
        <v>6.0</v>
      </c>
      <c r="M30" s="69">
        <v>6.0</v>
      </c>
      <c r="N30" s="37">
        <v>21.0</v>
      </c>
      <c r="O30" s="70">
        <v>2.0</v>
      </c>
      <c r="P30" s="70">
        <v>3.0</v>
      </c>
      <c r="Q30" s="70">
        <v>2.0</v>
      </c>
      <c r="R30" s="70">
        <v>2.0</v>
      </c>
      <c r="S30" s="70">
        <v>3.0</v>
      </c>
      <c r="T30" s="70">
        <v>2.0</v>
      </c>
      <c r="U30" s="70">
        <v>3.0</v>
      </c>
      <c r="V30" s="70">
        <v>2.0</v>
      </c>
      <c r="W30" s="70">
        <v>2.0</v>
      </c>
      <c r="X30" s="39">
        <v>11.0</v>
      </c>
      <c r="Y30" s="71">
        <v>4.0</v>
      </c>
      <c r="Z30" s="71">
        <v>0.0</v>
      </c>
      <c r="AA30" s="71">
        <v>3.0</v>
      </c>
      <c r="AB30" s="71">
        <v>2.0</v>
      </c>
      <c r="AC30" s="71">
        <v>2.0</v>
      </c>
      <c r="AD30" s="43">
        <v>10.0</v>
      </c>
      <c r="AE30" s="44">
        <v>2.0</v>
      </c>
      <c r="AF30" s="44">
        <v>3.0</v>
      </c>
      <c r="AG30" s="44">
        <v>3.0</v>
      </c>
      <c r="AH30" s="44">
        <v>1.0</v>
      </c>
      <c r="AI30" s="44">
        <v>1.0</v>
      </c>
      <c r="AJ30" s="45">
        <v>5.0</v>
      </c>
      <c r="AK30" s="47">
        <v>3.0</v>
      </c>
      <c r="AL30" s="47">
        <v>2.0</v>
      </c>
      <c r="AM30" s="48">
        <v>9.0</v>
      </c>
      <c r="AN30" s="72">
        <v>3.0</v>
      </c>
      <c r="AO30" s="72">
        <v>0.0</v>
      </c>
      <c r="AP30" s="72">
        <v>3.0</v>
      </c>
      <c r="AQ30" s="72">
        <v>1.0</v>
      </c>
      <c r="AR30" s="72">
        <v>2.0</v>
      </c>
      <c r="AS30" s="72">
        <v>0.0</v>
      </c>
      <c r="AT30" s="50">
        <v>89.0</v>
      </c>
      <c r="AU30" s="52">
        <v>-3.0</v>
      </c>
      <c r="AV30" s="73">
        <v>0.0</v>
      </c>
      <c r="AW30" s="73">
        <v>0.0</v>
      </c>
      <c r="AX30" s="73">
        <v>0.0</v>
      </c>
      <c r="AY30" s="73">
        <v>0.0</v>
      </c>
      <c r="AZ30" s="73">
        <v>-3.0</v>
      </c>
      <c r="BA30" s="73">
        <v>0.0</v>
      </c>
      <c r="BB30" s="29">
        <v>86.0</v>
      </c>
      <c r="BC30" s="60" t="s">
        <v>60</v>
      </c>
    </row>
    <row r="31">
      <c r="A31" s="11" t="s">
        <v>103</v>
      </c>
      <c r="B31" s="11" t="s">
        <v>116</v>
      </c>
      <c r="C31" s="11" t="s">
        <v>117</v>
      </c>
      <c r="D31" s="11" t="s">
        <v>118</v>
      </c>
      <c r="E31" s="15">
        <v>39.0</v>
      </c>
      <c r="F31" s="24">
        <v>82.0</v>
      </c>
      <c r="G31" s="26" t="s">
        <v>48</v>
      </c>
      <c r="H31" s="20">
        <v>33.0</v>
      </c>
      <c r="I31" s="69">
        <v>7.0</v>
      </c>
      <c r="J31" s="69">
        <v>7.0</v>
      </c>
      <c r="K31" s="69">
        <v>7.0</v>
      </c>
      <c r="L31" s="69">
        <v>6.0</v>
      </c>
      <c r="M31" s="69">
        <v>6.0</v>
      </c>
      <c r="N31" s="37">
        <v>24.0</v>
      </c>
      <c r="O31" s="70">
        <v>4.0</v>
      </c>
      <c r="P31" s="70">
        <v>3.0</v>
      </c>
      <c r="Q31" s="70">
        <v>2.0</v>
      </c>
      <c r="R31" s="70">
        <v>3.0</v>
      </c>
      <c r="S31" s="70">
        <v>3.0</v>
      </c>
      <c r="T31" s="70">
        <v>2.0</v>
      </c>
      <c r="U31" s="70">
        <v>3.0</v>
      </c>
      <c r="V31" s="70">
        <v>2.0</v>
      </c>
      <c r="W31" s="70">
        <v>2.0</v>
      </c>
      <c r="X31" s="39">
        <v>10.0</v>
      </c>
      <c r="Y31" s="71">
        <v>3.0</v>
      </c>
      <c r="Z31" s="71">
        <v>0.0</v>
      </c>
      <c r="AA31" s="71">
        <v>3.0</v>
      </c>
      <c r="AB31" s="71">
        <v>2.0</v>
      </c>
      <c r="AC31" s="71">
        <v>2.0</v>
      </c>
      <c r="AD31" s="43">
        <v>10.0</v>
      </c>
      <c r="AE31" s="44">
        <v>2.0</v>
      </c>
      <c r="AF31" s="44">
        <v>3.0</v>
      </c>
      <c r="AG31" s="44">
        <v>3.0</v>
      </c>
      <c r="AH31" s="44">
        <v>1.0</v>
      </c>
      <c r="AI31" s="44">
        <v>1.0</v>
      </c>
      <c r="AJ31" s="45">
        <v>4.0</v>
      </c>
      <c r="AK31" s="47">
        <v>3.0</v>
      </c>
      <c r="AL31" s="47">
        <v>1.0</v>
      </c>
      <c r="AM31" s="48">
        <v>5.0</v>
      </c>
      <c r="AN31" s="72">
        <v>3.0</v>
      </c>
      <c r="AO31" s="72">
        <v>0.0</v>
      </c>
      <c r="AP31" s="72">
        <v>2.0</v>
      </c>
      <c r="AQ31" s="72">
        <v>0.0</v>
      </c>
      <c r="AR31" s="72">
        <v>0.0</v>
      </c>
      <c r="AS31" s="72">
        <v>0.0</v>
      </c>
      <c r="AT31" s="50">
        <v>86.0</v>
      </c>
      <c r="AU31" s="52">
        <v>-4.0</v>
      </c>
      <c r="AV31" s="73">
        <v>0.0</v>
      </c>
      <c r="AW31" s="73">
        <v>0.0</v>
      </c>
      <c r="AX31" s="73">
        <v>-1.0</v>
      </c>
      <c r="AY31" s="73">
        <v>0.0</v>
      </c>
      <c r="AZ31" s="73">
        <v>-3.0</v>
      </c>
      <c r="BA31" s="73">
        <v>0.0</v>
      </c>
      <c r="BB31" s="24">
        <v>82.0</v>
      </c>
      <c r="BC31" s="58" t="s">
        <v>48</v>
      </c>
    </row>
    <row r="32">
      <c r="A32" s="11" t="s">
        <v>103</v>
      </c>
      <c r="B32" s="11" t="s">
        <v>119</v>
      </c>
      <c r="C32" s="11" t="s">
        <v>120</v>
      </c>
      <c r="D32" s="11" t="s">
        <v>121</v>
      </c>
      <c r="E32" s="15">
        <v>12.5</v>
      </c>
      <c r="F32" s="29">
        <v>85.0</v>
      </c>
      <c r="G32" s="31" t="s">
        <v>60</v>
      </c>
      <c r="H32" s="20">
        <v>32.0</v>
      </c>
      <c r="I32" s="69">
        <v>7.0</v>
      </c>
      <c r="J32" s="69">
        <v>7.0</v>
      </c>
      <c r="K32" s="69">
        <v>7.0</v>
      </c>
      <c r="L32" s="69">
        <v>5.0</v>
      </c>
      <c r="M32" s="69">
        <v>6.0</v>
      </c>
      <c r="N32" s="37">
        <v>17.0</v>
      </c>
      <c r="O32" s="70">
        <v>0.0</v>
      </c>
      <c r="P32" s="70">
        <v>3.0</v>
      </c>
      <c r="Q32" s="70">
        <v>2.0</v>
      </c>
      <c r="R32" s="70">
        <v>0.0</v>
      </c>
      <c r="S32" s="70">
        <v>3.0</v>
      </c>
      <c r="T32" s="70">
        <v>2.0</v>
      </c>
      <c r="U32" s="70">
        <v>3.0</v>
      </c>
      <c r="V32" s="70">
        <v>2.0</v>
      </c>
      <c r="W32" s="70">
        <v>2.0</v>
      </c>
      <c r="X32" s="39">
        <v>13.0</v>
      </c>
      <c r="Y32" s="71">
        <v>3.0</v>
      </c>
      <c r="Z32" s="71">
        <v>3.0</v>
      </c>
      <c r="AA32" s="71">
        <v>3.0</v>
      </c>
      <c r="AB32" s="71">
        <v>2.0</v>
      </c>
      <c r="AC32" s="71">
        <v>2.0</v>
      </c>
      <c r="AD32" s="43">
        <v>10.0</v>
      </c>
      <c r="AE32" s="44">
        <v>2.0</v>
      </c>
      <c r="AF32" s="44">
        <v>3.0</v>
      </c>
      <c r="AG32" s="44">
        <v>3.0</v>
      </c>
      <c r="AH32" s="44">
        <v>1.0</v>
      </c>
      <c r="AI32" s="44">
        <v>1.0</v>
      </c>
      <c r="AJ32" s="45">
        <v>5.0</v>
      </c>
      <c r="AK32" s="47">
        <v>3.0</v>
      </c>
      <c r="AL32" s="47">
        <v>2.0</v>
      </c>
      <c r="AM32" s="48">
        <v>8.0</v>
      </c>
      <c r="AN32" s="72">
        <v>3.0</v>
      </c>
      <c r="AO32" s="72">
        <v>3.0</v>
      </c>
      <c r="AP32" s="72">
        <v>2.0</v>
      </c>
      <c r="AQ32" s="72">
        <v>0.0</v>
      </c>
      <c r="AR32" s="72">
        <v>0.0</v>
      </c>
      <c r="AS32" s="72">
        <v>0.0</v>
      </c>
      <c r="AT32" s="50">
        <v>85.0</v>
      </c>
      <c r="AU32" s="52">
        <v>0.0</v>
      </c>
      <c r="AV32" s="73">
        <v>0.0</v>
      </c>
      <c r="AW32" s="73">
        <v>0.0</v>
      </c>
      <c r="AX32" s="73">
        <v>0.0</v>
      </c>
      <c r="AY32" s="73">
        <v>0.0</v>
      </c>
      <c r="AZ32" s="73">
        <v>0.0</v>
      </c>
      <c r="BA32" s="73">
        <v>0.0</v>
      </c>
      <c r="BB32" s="29">
        <v>85.0</v>
      </c>
      <c r="BC32" s="60" t="s">
        <v>60</v>
      </c>
    </row>
    <row r="33">
      <c r="A33" s="11" t="s">
        <v>103</v>
      </c>
      <c r="B33" s="11" t="s">
        <v>122</v>
      </c>
      <c r="C33" s="11" t="s">
        <v>123</v>
      </c>
      <c r="D33" s="11" t="s">
        <v>121</v>
      </c>
      <c r="E33" s="15">
        <v>19.15</v>
      </c>
      <c r="F33" s="24">
        <v>77.0</v>
      </c>
      <c r="G33" s="26" t="s">
        <v>48</v>
      </c>
      <c r="H33" s="20">
        <v>33.0</v>
      </c>
      <c r="I33" s="69">
        <v>7.0</v>
      </c>
      <c r="J33" s="69">
        <v>7.0</v>
      </c>
      <c r="K33" s="69">
        <v>7.0</v>
      </c>
      <c r="L33" s="69">
        <v>6.0</v>
      </c>
      <c r="M33" s="69">
        <v>6.0</v>
      </c>
      <c r="N33" s="37">
        <v>19.0</v>
      </c>
      <c r="O33" s="70">
        <v>4.0</v>
      </c>
      <c r="P33" s="70">
        <v>3.0</v>
      </c>
      <c r="Q33" s="70">
        <v>2.0</v>
      </c>
      <c r="R33" s="70">
        <v>0.0</v>
      </c>
      <c r="S33" s="70">
        <v>2.0</v>
      </c>
      <c r="T33" s="70">
        <v>2.0</v>
      </c>
      <c r="U33" s="70">
        <v>3.0</v>
      </c>
      <c r="V33" s="70">
        <v>2.0</v>
      </c>
      <c r="W33" s="70">
        <v>1.0</v>
      </c>
      <c r="X33" s="39">
        <v>7.0</v>
      </c>
      <c r="Y33" s="71">
        <v>0.0</v>
      </c>
      <c r="Z33" s="71">
        <v>0.0</v>
      </c>
      <c r="AA33" s="71">
        <v>3.0</v>
      </c>
      <c r="AB33" s="71">
        <v>2.0</v>
      </c>
      <c r="AC33" s="71">
        <v>2.0</v>
      </c>
      <c r="AD33" s="43">
        <v>9.0</v>
      </c>
      <c r="AE33" s="44">
        <v>2.0</v>
      </c>
      <c r="AF33" s="44">
        <v>3.0</v>
      </c>
      <c r="AG33" s="44">
        <v>3.0</v>
      </c>
      <c r="AH33" s="44">
        <v>0.0</v>
      </c>
      <c r="AI33" s="44">
        <v>1.0</v>
      </c>
      <c r="AJ33" s="45">
        <v>4.0</v>
      </c>
      <c r="AK33" s="47">
        <v>3.0</v>
      </c>
      <c r="AL33" s="47">
        <v>1.0</v>
      </c>
      <c r="AM33" s="48">
        <v>5.0</v>
      </c>
      <c r="AN33" s="72">
        <v>3.0</v>
      </c>
      <c r="AO33" s="72">
        <v>0.0</v>
      </c>
      <c r="AP33" s="72">
        <v>2.0</v>
      </c>
      <c r="AQ33" s="72">
        <v>0.0</v>
      </c>
      <c r="AR33" s="72">
        <v>0.0</v>
      </c>
      <c r="AS33" s="72">
        <v>0.0</v>
      </c>
      <c r="AT33" s="50">
        <v>77.0</v>
      </c>
      <c r="AU33" s="52">
        <v>0.0</v>
      </c>
      <c r="AV33" s="73">
        <v>0.0</v>
      </c>
      <c r="AW33" s="73">
        <v>0.0</v>
      </c>
      <c r="AX33" s="73">
        <v>0.0</v>
      </c>
      <c r="AY33" s="73">
        <v>0.0</v>
      </c>
      <c r="AZ33" s="73">
        <v>0.0</v>
      </c>
      <c r="BA33" s="73">
        <v>0.0</v>
      </c>
      <c r="BB33" s="24">
        <v>77.0</v>
      </c>
      <c r="BC33" s="58" t="s">
        <v>48</v>
      </c>
    </row>
    <row r="34">
      <c r="A34" s="11" t="s">
        <v>124</v>
      </c>
      <c r="B34" s="11" t="s">
        <v>125</v>
      </c>
      <c r="C34" s="11" t="s">
        <v>126</v>
      </c>
      <c r="D34" s="11" t="s">
        <v>127</v>
      </c>
      <c r="E34" s="15">
        <v>16.5</v>
      </c>
      <c r="F34" s="16">
        <v>67.0</v>
      </c>
      <c r="G34" s="18" t="s">
        <v>34</v>
      </c>
      <c r="H34" s="20">
        <v>32.0</v>
      </c>
      <c r="I34" s="69">
        <v>6.0</v>
      </c>
      <c r="J34" s="69">
        <v>7.0</v>
      </c>
      <c r="K34" s="69">
        <v>7.0</v>
      </c>
      <c r="L34" s="69">
        <v>6.0</v>
      </c>
      <c r="M34" s="69">
        <v>6.0</v>
      </c>
      <c r="N34" s="37">
        <v>19.0</v>
      </c>
      <c r="O34" s="70">
        <v>4.0</v>
      </c>
      <c r="P34" s="70">
        <v>3.0</v>
      </c>
      <c r="Q34" s="70">
        <v>2.0</v>
      </c>
      <c r="R34" s="70">
        <v>0.0</v>
      </c>
      <c r="S34" s="70">
        <v>2.0</v>
      </c>
      <c r="T34" s="70">
        <v>2.0</v>
      </c>
      <c r="U34" s="70">
        <v>3.0</v>
      </c>
      <c r="V34" s="70">
        <v>2.0</v>
      </c>
      <c r="W34" s="70">
        <v>1.0</v>
      </c>
      <c r="X34" s="39">
        <v>5.0</v>
      </c>
      <c r="Y34" s="71">
        <v>0.0</v>
      </c>
      <c r="Z34" s="71">
        <v>0.0</v>
      </c>
      <c r="AA34" s="71">
        <v>3.0</v>
      </c>
      <c r="AB34" s="71">
        <v>0.0</v>
      </c>
      <c r="AC34" s="71">
        <v>2.0</v>
      </c>
      <c r="AD34" s="43">
        <v>9.0</v>
      </c>
      <c r="AE34" s="44">
        <v>2.0</v>
      </c>
      <c r="AF34" s="44">
        <v>3.0</v>
      </c>
      <c r="AG34" s="44">
        <v>3.0</v>
      </c>
      <c r="AH34" s="44">
        <v>0.0</v>
      </c>
      <c r="AI34" s="44">
        <v>1.0</v>
      </c>
      <c r="AJ34" s="45">
        <v>4.0</v>
      </c>
      <c r="AK34" s="47">
        <v>3.0</v>
      </c>
      <c r="AL34" s="47">
        <v>1.0</v>
      </c>
      <c r="AM34" s="48">
        <v>5.0</v>
      </c>
      <c r="AN34" s="72">
        <v>3.0</v>
      </c>
      <c r="AO34" s="72">
        <v>0.0</v>
      </c>
      <c r="AP34" s="72">
        <v>2.0</v>
      </c>
      <c r="AQ34" s="72">
        <v>0.0</v>
      </c>
      <c r="AR34" s="72">
        <v>0.0</v>
      </c>
      <c r="AS34" s="72">
        <v>0.0</v>
      </c>
      <c r="AT34" s="50">
        <v>74.0</v>
      </c>
      <c r="AU34" s="52">
        <v>-7.0</v>
      </c>
      <c r="AV34" s="73">
        <v>0.0</v>
      </c>
      <c r="AW34" s="73">
        <v>0.0</v>
      </c>
      <c r="AX34" s="73">
        <v>-3.0</v>
      </c>
      <c r="AY34" s="73">
        <v>0.0</v>
      </c>
      <c r="AZ34" s="73">
        <v>-3.0</v>
      </c>
      <c r="BA34" s="73">
        <v>-1.0</v>
      </c>
      <c r="BB34" s="16">
        <v>67.0</v>
      </c>
      <c r="BC34" s="56" t="s">
        <v>34</v>
      </c>
    </row>
    <row r="35">
      <c r="A35" s="11" t="s">
        <v>124</v>
      </c>
      <c r="B35" s="11" t="s">
        <v>125</v>
      </c>
      <c r="C35" s="11" t="s">
        <v>126</v>
      </c>
      <c r="D35" s="11" t="s">
        <v>128</v>
      </c>
      <c r="E35" s="15">
        <v>13.9</v>
      </c>
      <c r="F35" s="16">
        <v>68.0</v>
      </c>
      <c r="G35" s="18" t="s">
        <v>34</v>
      </c>
      <c r="H35" s="20">
        <v>32.0</v>
      </c>
      <c r="I35" s="69">
        <v>6.0</v>
      </c>
      <c r="J35" s="69">
        <v>7.0</v>
      </c>
      <c r="K35" s="69">
        <v>7.0</v>
      </c>
      <c r="L35" s="69">
        <v>6.0</v>
      </c>
      <c r="M35" s="69">
        <v>6.0</v>
      </c>
      <c r="N35" s="37">
        <v>20.0</v>
      </c>
      <c r="O35" s="70">
        <v>4.0</v>
      </c>
      <c r="P35" s="70">
        <v>3.0</v>
      </c>
      <c r="Q35" s="70">
        <v>2.0</v>
      </c>
      <c r="R35" s="70">
        <v>0.0</v>
      </c>
      <c r="S35" s="70">
        <v>2.0</v>
      </c>
      <c r="T35" s="70">
        <v>2.0</v>
      </c>
      <c r="U35" s="70">
        <v>3.0</v>
      </c>
      <c r="V35" s="70">
        <v>2.0</v>
      </c>
      <c r="W35" s="70">
        <v>2.0</v>
      </c>
      <c r="X35" s="39">
        <v>5.0</v>
      </c>
      <c r="Y35" s="71">
        <v>0.0</v>
      </c>
      <c r="Z35" s="71">
        <v>0.0</v>
      </c>
      <c r="AA35" s="71">
        <v>3.0</v>
      </c>
      <c r="AB35" s="71">
        <v>0.0</v>
      </c>
      <c r="AC35" s="71">
        <v>2.0</v>
      </c>
      <c r="AD35" s="43">
        <v>9.0</v>
      </c>
      <c r="AE35" s="44">
        <v>2.0</v>
      </c>
      <c r="AF35" s="44">
        <v>3.0</v>
      </c>
      <c r="AG35" s="44">
        <v>3.0</v>
      </c>
      <c r="AH35" s="44">
        <v>0.0</v>
      </c>
      <c r="AI35" s="44">
        <v>1.0</v>
      </c>
      <c r="AJ35" s="45">
        <v>4.0</v>
      </c>
      <c r="AK35" s="47">
        <v>3.0</v>
      </c>
      <c r="AL35" s="47">
        <v>1.0</v>
      </c>
      <c r="AM35" s="48">
        <v>5.0</v>
      </c>
      <c r="AN35" s="72">
        <v>3.0</v>
      </c>
      <c r="AO35" s="72">
        <v>0.0</v>
      </c>
      <c r="AP35" s="72">
        <v>2.0</v>
      </c>
      <c r="AQ35" s="72">
        <v>0.0</v>
      </c>
      <c r="AR35" s="72">
        <v>0.0</v>
      </c>
      <c r="AS35" s="72">
        <v>0.0</v>
      </c>
      <c r="AT35" s="50">
        <v>75.0</v>
      </c>
      <c r="AU35" s="52">
        <v>-7.0</v>
      </c>
      <c r="AV35" s="73">
        <v>0.0</v>
      </c>
      <c r="AW35" s="73">
        <v>0.0</v>
      </c>
      <c r="AX35" s="73">
        <v>-3.0</v>
      </c>
      <c r="AY35" s="73">
        <v>0.0</v>
      </c>
      <c r="AZ35" s="73">
        <v>-3.0</v>
      </c>
      <c r="BA35" s="73">
        <v>-1.0</v>
      </c>
      <c r="BB35" s="16">
        <v>68.0</v>
      </c>
      <c r="BC35" s="56" t="s">
        <v>34</v>
      </c>
    </row>
    <row r="36">
      <c r="A36" s="11" t="s">
        <v>124</v>
      </c>
      <c r="B36" s="11" t="s">
        <v>129</v>
      </c>
      <c r="C36" s="11" t="s">
        <v>130</v>
      </c>
      <c r="D36" s="11" t="s">
        <v>131</v>
      </c>
      <c r="E36" s="15">
        <v>65.4</v>
      </c>
      <c r="F36" s="24">
        <v>74.0</v>
      </c>
      <c r="G36" s="26" t="s">
        <v>48</v>
      </c>
      <c r="H36" s="20">
        <v>29.0</v>
      </c>
      <c r="I36" s="69">
        <v>7.0</v>
      </c>
      <c r="J36" s="69">
        <v>4.0</v>
      </c>
      <c r="K36" s="36">
        <v>7.0</v>
      </c>
      <c r="L36" s="69">
        <v>5.0</v>
      </c>
      <c r="M36" s="69">
        <v>6.0</v>
      </c>
      <c r="N36" s="37">
        <v>24.0</v>
      </c>
      <c r="O36" s="70">
        <v>4.0</v>
      </c>
      <c r="P36" s="70">
        <v>3.0</v>
      </c>
      <c r="Q36" s="70">
        <v>2.0</v>
      </c>
      <c r="R36" s="70">
        <v>3.0</v>
      </c>
      <c r="S36" s="70">
        <v>3.0</v>
      </c>
      <c r="T36" s="70">
        <v>2.0</v>
      </c>
      <c r="U36" s="70">
        <v>3.0</v>
      </c>
      <c r="V36" s="70">
        <v>2.0</v>
      </c>
      <c r="W36" s="70">
        <v>2.0</v>
      </c>
      <c r="X36" s="39">
        <v>7.0</v>
      </c>
      <c r="Y36" s="71">
        <v>0.0</v>
      </c>
      <c r="Z36" s="71">
        <v>3.0</v>
      </c>
      <c r="AA36" s="71">
        <v>3.0</v>
      </c>
      <c r="AB36" s="71">
        <v>1.0</v>
      </c>
      <c r="AC36" s="71">
        <v>0.0</v>
      </c>
      <c r="AD36" s="43">
        <v>9.0</v>
      </c>
      <c r="AE36" s="44">
        <v>2.0</v>
      </c>
      <c r="AF36" s="44">
        <v>3.0</v>
      </c>
      <c r="AG36" s="44">
        <v>3.0</v>
      </c>
      <c r="AH36" s="44">
        <v>0.0</v>
      </c>
      <c r="AI36" s="44">
        <v>1.0</v>
      </c>
      <c r="AJ36" s="45">
        <v>3.0</v>
      </c>
      <c r="AK36" s="47">
        <v>2.0</v>
      </c>
      <c r="AL36" s="47">
        <v>1.0</v>
      </c>
      <c r="AM36" s="48">
        <v>6.0</v>
      </c>
      <c r="AN36" s="72">
        <v>3.0</v>
      </c>
      <c r="AO36" s="72">
        <v>1.0</v>
      </c>
      <c r="AP36" s="72">
        <v>2.0</v>
      </c>
      <c r="AQ36" s="72">
        <v>0.0</v>
      </c>
      <c r="AR36" s="72">
        <v>0.0</v>
      </c>
      <c r="AS36" s="72">
        <v>0.0</v>
      </c>
      <c r="AT36" s="50">
        <v>78.0</v>
      </c>
      <c r="AU36" s="52">
        <v>-4.0</v>
      </c>
      <c r="AV36" s="73">
        <v>0.0</v>
      </c>
      <c r="AW36" s="73">
        <v>0.0</v>
      </c>
      <c r="AX36" s="73">
        <v>-1.0</v>
      </c>
      <c r="AY36" s="73">
        <v>0.0</v>
      </c>
      <c r="AZ36" s="73">
        <v>-3.0</v>
      </c>
      <c r="BA36" s="73">
        <v>0.0</v>
      </c>
      <c r="BB36" s="24">
        <v>74.0</v>
      </c>
      <c r="BC36" s="58" t="s">
        <v>48</v>
      </c>
    </row>
    <row r="37">
      <c r="A37" s="11" t="s">
        <v>132</v>
      </c>
      <c r="B37" s="11" t="s">
        <v>133</v>
      </c>
      <c r="C37" s="11" t="s">
        <v>134</v>
      </c>
      <c r="D37" s="11" t="s">
        <v>135</v>
      </c>
      <c r="E37" s="15">
        <v>6.9</v>
      </c>
      <c r="F37" s="16">
        <v>69.0</v>
      </c>
      <c r="G37" s="18" t="s">
        <v>34</v>
      </c>
      <c r="H37" s="20">
        <v>28.0</v>
      </c>
      <c r="I37" s="36">
        <v>7.0</v>
      </c>
      <c r="J37" s="36">
        <v>7.0</v>
      </c>
      <c r="K37" s="36">
        <v>6.0</v>
      </c>
      <c r="L37" s="36">
        <v>4.0</v>
      </c>
      <c r="M37" s="36">
        <v>4.0</v>
      </c>
      <c r="N37" s="37">
        <v>15.0</v>
      </c>
      <c r="O37" s="38">
        <v>0.0</v>
      </c>
      <c r="P37" s="38">
        <v>3.0</v>
      </c>
      <c r="Q37" s="38">
        <v>2.0</v>
      </c>
      <c r="R37" s="38">
        <v>0.0</v>
      </c>
      <c r="S37" s="38">
        <v>3.0</v>
      </c>
      <c r="T37" s="38">
        <v>2.0</v>
      </c>
      <c r="U37" s="38">
        <v>3.0</v>
      </c>
      <c r="V37" s="38">
        <v>2.0</v>
      </c>
      <c r="W37" s="38">
        <v>0.0</v>
      </c>
      <c r="X37" s="39">
        <v>3.0</v>
      </c>
      <c r="Y37" s="41">
        <v>0.0</v>
      </c>
      <c r="Z37" s="41">
        <v>2.0</v>
      </c>
      <c r="AA37" s="41">
        <v>1.0</v>
      </c>
      <c r="AB37" s="41">
        <v>0.0</v>
      </c>
      <c r="AC37" s="41">
        <v>0.0</v>
      </c>
      <c r="AD37" s="43">
        <v>7.0</v>
      </c>
      <c r="AE37" s="44">
        <v>2.0</v>
      </c>
      <c r="AF37" s="44">
        <v>2.0</v>
      </c>
      <c r="AG37" s="44">
        <v>3.0</v>
      </c>
      <c r="AH37" s="44">
        <v>0.0</v>
      </c>
      <c r="AI37" s="44">
        <v>0.0</v>
      </c>
      <c r="AJ37" s="45">
        <v>5.0</v>
      </c>
      <c r="AK37" s="47">
        <v>3.0</v>
      </c>
      <c r="AL37" s="47">
        <v>2.0</v>
      </c>
      <c r="AM37" s="48">
        <v>11.0</v>
      </c>
      <c r="AN37" s="49">
        <v>3.0</v>
      </c>
      <c r="AO37" s="49">
        <v>3.0</v>
      </c>
      <c r="AP37" s="49">
        <v>3.0</v>
      </c>
      <c r="AQ37" s="49">
        <v>1.0</v>
      </c>
      <c r="AR37" s="49">
        <v>0.0</v>
      </c>
      <c r="AS37" s="49">
        <v>1.0</v>
      </c>
      <c r="AT37" s="50">
        <v>69.0</v>
      </c>
      <c r="AU37" s="52">
        <v>0.0</v>
      </c>
      <c r="AV37" s="53">
        <v>0.0</v>
      </c>
      <c r="AW37" s="53">
        <v>0.0</v>
      </c>
      <c r="AX37" s="53">
        <v>0.0</v>
      </c>
      <c r="AY37" s="53">
        <v>0.0</v>
      </c>
      <c r="AZ37" s="53">
        <v>0.0</v>
      </c>
      <c r="BA37" s="53">
        <v>0.0</v>
      </c>
      <c r="BB37" s="16">
        <v>69.0</v>
      </c>
      <c r="BC37" s="56" t="s">
        <v>34</v>
      </c>
    </row>
    <row r="38">
      <c r="A38" s="11" t="s">
        <v>132</v>
      </c>
      <c r="B38" s="11" t="s">
        <v>136</v>
      </c>
      <c r="C38" s="11" t="s">
        <v>137</v>
      </c>
      <c r="D38" s="11" t="s">
        <v>138</v>
      </c>
      <c r="E38" s="15">
        <v>13.0</v>
      </c>
      <c r="F38" s="24">
        <v>73.0</v>
      </c>
      <c r="G38" s="26" t="s">
        <v>48</v>
      </c>
      <c r="H38" s="20">
        <v>32.0</v>
      </c>
      <c r="I38" s="36">
        <v>7.0</v>
      </c>
      <c r="J38" s="36">
        <v>7.0</v>
      </c>
      <c r="K38" s="36">
        <v>6.0</v>
      </c>
      <c r="L38" s="36">
        <v>6.0</v>
      </c>
      <c r="M38" s="36">
        <v>6.0</v>
      </c>
      <c r="N38" s="37">
        <v>17.0</v>
      </c>
      <c r="O38" s="38">
        <v>4.0</v>
      </c>
      <c r="P38" s="38">
        <v>3.0</v>
      </c>
      <c r="Q38" s="38">
        <v>2.0</v>
      </c>
      <c r="R38" s="38">
        <v>0.0</v>
      </c>
      <c r="S38" s="38">
        <v>3.0</v>
      </c>
      <c r="T38" s="38">
        <v>2.0</v>
      </c>
      <c r="U38" s="38">
        <v>3.0</v>
      </c>
      <c r="V38" s="38" t="s">
        <v>331</v>
      </c>
      <c r="W38" s="38">
        <v>0.0</v>
      </c>
      <c r="X38" s="39">
        <v>2.0</v>
      </c>
      <c r="Y38" s="41">
        <v>0.0</v>
      </c>
      <c r="Z38" s="41">
        <v>0.0</v>
      </c>
      <c r="AA38" s="41">
        <v>2.0</v>
      </c>
      <c r="AB38" s="41">
        <v>0.0</v>
      </c>
      <c r="AC38" s="41">
        <v>0.0</v>
      </c>
      <c r="AD38" s="43">
        <v>8.0</v>
      </c>
      <c r="AE38" s="44">
        <v>2.0</v>
      </c>
      <c r="AF38" s="44">
        <v>2.0</v>
      </c>
      <c r="AG38" s="44">
        <v>3.0</v>
      </c>
      <c r="AH38" s="44">
        <v>1.0</v>
      </c>
      <c r="AI38" s="44">
        <v>0.0</v>
      </c>
      <c r="AJ38" s="45">
        <v>4.0</v>
      </c>
      <c r="AK38" s="47">
        <v>2.0</v>
      </c>
      <c r="AL38" s="47">
        <v>2.0</v>
      </c>
      <c r="AM38" s="48">
        <v>11.0</v>
      </c>
      <c r="AN38" s="49">
        <v>3.0</v>
      </c>
      <c r="AO38" s="49">
        <v>3.0</v>
      </c>
      <c r="AP38" s="49">
        <v>3.0</v>
      </c>
      <c r="AQ38" s="49">
        <v>1.0</v>
      </c>
      <c r="AR38" s="49">
        <v>1.0</v>
      </c>
      <c r="AS38" s="49">
        <v>0.0</v>
      </c>
      <c r="AT38" s="50">
        <v>74.0</v>
      </c>
      <c r="AU38" s="52">
        <v>-1.0</v>
      </c>
      <c r="AV38" s="53">
        <v>0.0</v>
      </c>
      <c r="AW38" s="53">
        <v>0.0</v>
      </c>
      <c r="AX38" s="53">
        <v>-1.0</v>
      </c>
      <c r="AY38" s="53">
        <v>0.0</v>
      </c>
      <c r="AZ38" s="53">
        <v>0.0</v>
      </c>
      <c r="BA38" s="53">
        <v>0.0</v>
      </c>
      <c r="BB38" s="24">
        <v>73.0</v>
      </c>
      <c r="BC38" s="58" t="s">
        <v>48</v>
      </c>
    </row>
    <row r="39">
      <c r="A39" s="11" t="s">
        <v>139</v>
      </c>
      <c r="B39" s="11" t="s">
        <v>140</v>
      </c>
      <c r="C39" s="11" t="s">
        <v>141</v>
      </c>
      <c r="D39" s="11" t="s">
        <v>142</v>
      </c>
      <c r="E39" s="15">
        <v>21.5</v>
      </c>
      <c r="F39" s="16">
        <v>68.0</v>
      </c>
      <c r="G39" s="18" t="s">
        <v>34</v>
      </c>
      <c r="H39" s="20">
        <v>31.0</v>
      </c>
      <c r="I39" s="36">
        <v>7.0</v>
      </c>
      <c r="J39" s="36">
        <v>7.0</v>
      </c>
      <c r="K39" s="36">
        <v>7.0</v>
      </c>
      <c r="L39" s="36">
        <v>4.0</v>
      </c>
      <c r="M39" s="36">
        <v>6.0</v>
      </c>
      <c r="N39" s="37">
        <v>19.0</v>
      </c>
      <c r="O39" s="38">
        <v>4.0</v>
      </c>
      <c r="P39" s="38">
        <v>3.0</v>
      </c>
      <c r="Q39" s="38">
        <v>2.0</v>
      </c>
      <c r="R39" s="38">
        <v>0.0</v>
      </c>
      <c r="S39" s="38">
        <v>2.0</v>
      </c>
      <c r="T39" s="38">
        <v>2.0</v>
      </c>
      <c r="U39" s="38">
        <v>3.0</v>
      </c>
      <c r="V39" s="38">
        <v>1.0</v>
      </c>
      <c r="W39" s="38">
        <v>2.0</v>
      </c>
      <c r="X39" s="39">
        <v>6.0</v>
      </c>
      <c r="Y39" s="41">
        <v>0.0</v>
      </c>
      <c r="Z39" s="41">
        <v>1.0</v>
      </c>
      <c r="AA39" s="41">
        <v>3.0</v>
      </c>
      <c r="AB39" s="41">
        <v>2.0</v>
      </c>
      <c r="AC39" s="41">
        <v>0.0</v>
      </c>
      <c r="AD39" s="43">
        <v>9.0</v>
      </c>
      <c r="AE39" s="44">
        <v>2.0</v>
      </c>
      <c r="AF39" s="44">
        <v>3.0</v>
      </c>
      <c r="AG39" s="44">
        <v>2.0</v>
      </c>
      <c r="AH39" s="44">
        <v>1.0</v>
      </c>
      <c r="AI39" s="44">
        <v>1.0</v>
      </c>
      <c r="AJ39" s="45">
        <v>5.0</v>
      </c>
      <c r="AK39" s="47">
        <v>3.0</v>
      </c>
      <c r="AL39" s="47">
        <v>2.0</v>
      </c>
      <c r="AM39" s="48">
        <v>4.0</v>
      </c>
      <c r="AN39" s="49">
        <v>2.0</v>
      </c>
      <c r="AO39" s="49">
        <v>1.0</v>
      </c>
      <c r="AP39" s="49">
        <v>1.0</v>
      </c>
      <c r="AQ39" s="49">
        <v>0.0</v>
      </c>
      <c r="AR39" s="49">
        <v>0.0</v>
      </c>
      <c r="AS39" s="49">
        <v>0.0</v>
      </c>
      <c r="AT39" s="50">
        <v>74.0</v>
      </c>
      <c r="AU39" s="52">
        <v>-6.0</v>
      </c>
      <c r="AV39" s="53">
        <v>0.0</v>
      </c>
      <c r="AW39" s="53">
        <v>0.0</v>
      </c>
      <c r="AX39" s="53">
        <v>0.0</v>
      </c>
      <c r="AY39" s="53">
        <v>-1.0</v>
      </c>
      <c r="AZ39" s="53">
        <v>-3.0</v>
      </c>
      <c r="BA39" s="53">
        <v>-2.0</v>
      </c>
      <c r="BB39" s="16">
        <v>68.0</v>
      </c>
      <c r="BC39" s="56" t="s">
        <v>34</v>
      </c>
    </row>
    <row r="40">
      <c r="A40" s="11" t="s">
        <v>139</v>
      </c>
      <c r="B40" s="11" t="s">
        <v>140</v>
      </c>
      <c r="C40" s="11" t="s">
        <v>141</v>
      </c>
      <c r="D40" s="11" t="s">
        <v>143</v>
      </c>
      <c r="E40" s="15">
        <v>13.2</v>
      </c>
      <c r="F40" s="24">
        <v>72.0</v>
      </c>
      <c r="G40" s="26" t="s">
        <v>48</v>
      </c>
      <c r="H40" s="20">
        <v>31.0</v>
      </c>
      <c r="I40" s="36">
        <v>7.0</v>
      </c>
      <c r="J40" s="36">
        <v>7.0</v>
      </c>
      <c r="K40" s="36">
        <v>7.0</v>
      </c>
      <c r="L40" s="36">
        <v>4.0</v>
      </c>
      <c r="M40" s="36">
        <v>6.0</v>
      </c>
      <c r="N40" s="37">
        <v>19.0</v>
      </c>
      <c r="O40" s="38">
        <v>4.0</v>
      </c>
      <c r="P40" s="38">
        <v>3.0</v>
      </c>
      <c r="Q40" s="38">
        <v>2.0</v>
      </c>
      <c r="R40" s="38">
        <v>0.0</v>
      </c>
      <c r="S40" s="38">
        <v>2.0</v>
      </c>
      <c r="T40" s="38">
        <v>2.0</v>
      </c>
      <c r="U40" s="38">
        <v>3.0</v>
      </c>
      <c r="V40" s="38">
        <v>1.0</v>
      </c>
      <c r="W40" s="38">
        <v>2.0</v>
      </c>
      <c r="X40" s="39">
        <v>10.0</v>
      </c>
      <c r="Y40" s="41">
        <v>4.0</v>
      </c>
      <c r="Z40" s="41">
        <v>1.0</v>
      </c>
      <c r="AA40" s="41">
        <v>3.0</v>
      </c>
      <c r="AB40" s="41">
        <v>2.0</v>
      </c>
      <c r="AC40" s="41">
        <v>0.0</v>
      </c>
      <c r="AD40" s="43">
        <v>9.0</v>
      </c>
      <c r="AE40" s="44">
        <v>2.0</v>
      </c>
      <c r="AF40" s="44">
        <v>3.0</v>
      </c>
      <c r="AG40" s="44">
        <v>2.0</v>
      </c>
      <c r="AH40" s="44">
        <v>1.0</v>
      </c>
      <c r="AI40" s="44">
        <v>1.0</v>
      </c>
      <c r="AJ40" s="45">
        <v>5.0</v>
      </c>
      <c r="AK40" s="47">
        <v>3.0</v>
      </c>
      <c r="AL40" s="47">
        <v>2.0</v>
      </c>
      <c r="AM40" s="48">
        <v>4.0</v>
      </c>
      <c r="AN40" s="49">
        <v>2.0</v>
      </c>
      <c r="AO40" s="49">
        <v>1.0</v>
      </c>
      <c r="AP40" s="49">
        <v>1.0</v>
      </c>
      <c r="AQ40" s="49">
        <v>0.0</v>
      </c>
      <c r="AR40" s="49">
        <v>0.0</v>
      </c>
      <c r="AS40" s="49">
        <v>0.0</v>
      </c>
      <c r="AT40" s="50">
        <v>78.0</v>
      </c>
      <c r="AU40" s="52">
        <v>-6.0</v>
      </c>
      <c r="AV40" s="53">
        <v>0.0</v>
      </c>
      <c r="AW40" s="53">
        <v>0.0</v>
      </c>
      <c r="AX40" s="53">
        <v>0.0</v>
      </c>
      <c r="AY40" s="53">
        <v>-1.0</v>
      </c>
      <c r="AZ40" s="53">
        <v>-3.0</v>
      </c>
      <c r="BA40" s="53">
        <v>-2.0</v>
      </c>
      <c r="BB40" s="24">
        <v>72.0</v>
      </c>
      <c r="BC40" s="58" t="s">
        <v>48</v>
      </c>
    </row>
    <row r="41">
      <c r="A41" s="11" t="s">
        <v>139</v>
      </c>
      <c r="B41" s="11" t="s">
        <v>144</v>
      </c>
      <c r="C41" s="11" t="s">
        <v>145</v>
      </c>
      <c r="D41" s="11" t="s">
        <v>146</v>
      </c>
      <c r="E41" s="15">
        <v>5.8</v>
      </c>
      <c r="F41" s="74">
        <v>30.0</v>
      </c>
      <c r="G41" s="75" t="s">
        <v>147</v>
      </c>
      <c r="H41" s="20">
        <v>18.0</v>
      </c>
      <c r="I41" s="36">
        <v>7.0</v>
      </c>
      <c r="J41" s="36">
        <v>7.0</v>
      </c>
      <c r="K41" s="36">
        <v>0.0</v>
      </c>
      <c r="L41" s="36">
        <v>0.0</v>
      </c>
      <c r="M41" s="36">
        <v>4.0</v>
      </c>
      <c r="N41" s="37">
        <v>14.0</v>
      </c>
      <c r="O41" s="38">
        <v>4.0</v>
      </c>
      <c r="P41" s="38">
        <v>1.0</v>
      </c>
      <c r="Q41" s="38">
        <v>0.0</v>
      </c>
      <c r="R41" s="38">
        <v>0.0</v>
      </c>
      <c r="S41" s="38">
        <v>1.0</v>
      </c>
      <c r="T41" s="38">
        <v>2.0</v>
      </c>
      <c r="U41" s="38">
        <v>3.0</v>
      </c>
      <c r="V41" s="38">
        <v>1.0</v>
      </c>
      <c r="W41" s="38">
        <v>2.0</v>
      </c>
      <c r="X41" s="39">
        <v>0.0</v>
      </c>
      <c r="Y41" s="41">
        <v>0.0</v>
      </c>
      <c r="Z41" s="41">
        <v>0.0</v>
      </c>
      <c r="AA41" s="41">
        <v>0.0</v>
      </c>
      <c r="AB41" s="41">
        <v>0.0</v>
      </c>
      <c r="AC41" s="41">
        <v>0.0</v>
      </c>
      <c r="AD41" s="43">
        <v>5.0</v>
      </c>
      <c r="AE41" s="44">
        <v>2.0</v>
      </c>
      <c r="AF41" s="44">
        <v>0.0</v>
      </c>
      <c r="AG41" s="44">
        <v>2.0</v>
      </c>
      <c r="AH41" s="44">
        <v>1.0</v>
      </c>
      <c r="AI41" s="44">
        <v>0.0</v>
      </c>
      <c r="AJ41" s="45">
        <v>1.0</v>
      </c>
      <c r="AK41" s="47">
        <v>0.0</v>
      </c>
      <c r="AL41" s="47">
        <v>1.0</v>
      </c>
      <c r="AM41" s="48">
        <v>4.0</v>
      </c>
      <c r="AN41" s="49">
        <v>1.0</v>
      </c>
      <c r="AO41" s="49">
        <v>0.0</v>
      </c>
      <c r="AP41" s="49">
        <v>2.0</v>
      </c>
      <c r="AQ41" s="49">
        <v>0.0</v>
      </c>
      <c r="AR41" s="49">
        <v>1.0</v>
      </c>
      <c r="AS41" s="49">
        <v>0.0</v>
      </c>
      <c r="AT41" s="50">
        <v>42.0</v>
      </c>
      <c r="AU41" s="52">
        <v>-12.0</v>
      </c>
      <c r="AV41" s="53">
        <v>0.0</v>
      </c>
      <c r="AW41" s="53">
        <v>0.0</v>
      </c>
      <c r="AX41" s="53">
        <v>-3.0</v>
      </c>
      <c r="AY41" s="53">
        <v>-5.0</v>
      </c>
      <c r="AZ41" s="53">
        <v>-3.0</v>
      </c>
      <c r="BA41" s="53">
        <v>-1.0</v>
      </c>
      <c r="BB41" s="74">
        <v>30.0</v>
      </c>
      <c r="BC41" s="76" t="s">
        <v>147</v>
      </c>
    </row>
    <row r="42">
      <c r="A42" s="11" t="s">
        <v>148</v>
      </c>
      <c r="B42" s="11" t="s">
        <v>149</v>
      </c>
      <c r="C42" s="11" t="s">
        <v>150</v>
      </c>
      <c r="D42" s="11" t="s">
        <v>151</v>
      </c>
      <c r="E42" s="15">
        <v>12.9</v>
      </c>
      <c r="F42" s="16">
        <v>61.0</v>
      </c>
      <c r="G42" s="18" t="s">
        <v>34</v>
      </c>
      <c r="H42" s="20">
        <v>30.0</v>
      </c>
      <c r="I42" s="36">
        <v>7.0</v>
      </c>
      <c r="J42" s="36">
        <v>7.0</v>
      </c>
      <c r="K42" s="36">
        <v>7.0</v>
      </c>
      <c r="L42" s="36">
        <v>3.0</v>
      </c>
      <c r="M42" s="36">
        <v>6.0</v>
      </c>
      <c r="N42" s="37">
        <v>19.0</v>
      </c>
      <c r="O42" s="38">
        <v>4.0</v>
      </c>
      <c r="P42" s="38">
        <v>3.0</v>
      </c>
      <c r="Q42" s="38">
        <v>2.0</v>
      </c>
      <c r="R42" s="38">
        <v>0.0</v>
      </c>
      <c r="S42" s="38">
        <v>1.0</v>
      </c>
      <c r="T42" s="38">
        <v>2.0</v>
      </c>
      <c r="U42" s="38">
        <v>3.0</v>
      </c>
      <c r="V42" s="38">
        <v>2.0</v>
      </c>
      <c r="W42" s="38">
        <v>2.0</v>
      </c>
      <c r="X42" s="39">
        <v>5.0</v>
      </c>
      <c r="Y42" s="41">
        <v>0.0</v>
      </c>
      <c r="Z42" s="41">
        <v>0.0</v>
      </c>
      <c r="AA42" s="41">
        <v>3.0</v>
      </c>
      <c r="AB42" s="41">
        <v>2.0</v>
      </c>
      <c r="AC42" s="41">
        <v>0.0</v>
      </c>
      <c r="AD42" s="43">
        <v>8.0</v>
      </c>
      <c r="AE42" s="44">
        <v>2.0</v>
      </c>
      <c r="AF42" s="44">
        <v>2.0</v>
      </c>
      <c r="AG42" s="44">
        <v>3.0</v>
      </c>
      <c r="AH42" s="44">
        <v>0.0</v>
      </c>
      <c r="AI42" s="44">
        <v>1.0</v>
      </c>
      <c r="AJ42" s="45">
        <v>4.0</v>
      </c>
      <c r="AK42" s="47">
        <v>3.0</v>
      </c>
      <c r="AL42" s="47">
        <v>1.0</v>
      </c>
      <c r="AM42" s="48">
        <v>5.0</v>
      </c>
      <c r="AN42" s="49">
        <v>2.0</v>
      </c>
      <c r="AO42" s="49">
        <v>1.0</v>
      </c>
      <c r="AP42" s="49">
        <v>2.0</v>
      </c>
      <c r="AQ42" s="49">
        <v>0.0</v>
      </c>
      <c r="AR42" s="49">
        <v>0.0</v>
      </c>
      <c r="AS42" s="49">
        <v>0.0</v>
      </c>
      <c r="AT42" s="50">
        <v>71.0</v>
      </c>
      <c r="AU42" s="52">
        <v>-10.0</v>
      </c>
      <c r="AV42" s="53">
        <v>0.0</v>
      </c>
      <c r="AW42" s="53">
        <v>0.0</v>
      </c>
      <c r="AX42" s="53">
        <v>-3.0</v>
      </c>
      <c r="AY42" s="53">
        <v>-3.0</v>
      </c>
      <c r="AZ42" s="53">
        <v>-3.0</v>
      </c>
      <c r="BA42" s="53">
        <v>-1.0</v>
      </c>
      <c r="BB42" s="16">
        <v>61.0</v>
      </c>
      <c r="BC42" s="56" t="s">
        <v>34</v>
      </c>
    </row>
    <row r="43">
      <c r="A43" s="11" t="s">
        <v>152</v>
      </c>
      <c r="B43" s="11" t="s">
        <v>153</v>
      </c>
      <c r="C43" s="11" t="s">
        <v>154</v>
      </c>
      <c r="D43" s="11" t="s">
        <v>155</v>
      </c>
      <c r="E43" s="15">
        <v>16.0</v>
      </c>
      <c r="F43" s="29">
        <v>93.0</v>
      </c>
      <c r="G43" s="31" t="s">
        <v>60</v>
      </c>
      <c r="H43" s="20">
        <v>33.0</v>
      </c>
      <c r="I43" s="36">
        <v>7.0</v>
      </c>
      <c r="J43" s="36">
        <v>7.0</v>
      </c>
      <c r="K43" s="36">
        <v>7.0</v>
      </c>
      <c r="L43" s="36">
        <v>6.0</v>
      </c>
      <c r="M43" s="36">
        <v>6.0</v>
      </c>
      <c r="N43" s="37">
        <v>24.0</v>
      </c>
      <c r="O43" s="38">
        <v>4.0</v>
      </c>
      <c r="P43" s="38">
        <v>3.0</v>
      </c>
      <c r="Q43" s="38">
        <v>2.0</v>
      </c>
      <c r="R43" s="38">
        <v>3.0</v>
      </c>
      <c r="S43" s="38">
        <v>3.0</v>
      </c>
      <c r="T43" s="38">
        <v>2.0</v>
      </c>
      <c r="U43" s="38">
        <v>3.0</v>
      </c>
      <c r="V43" s="38">
        <v>2.0</v>
      </c>
      <c r="W43" s="38">
        <v>2.0</v>
      </c>
      <c r="X43" s="39">
        <v>14.0</v>
      </c>
      <c r="Y43" s="41">
        <v>4.0</v>
      </c>
      <c r="Z43" s="41">
        <v>3.0</v>
      </c>
      <c r="AA43" s="41">
        <v>3.0</v>
      </c>
      <c r="AB43" s="41">
        <v>2.0</v>
      </c>
      <c r="AC43" s="41">
        <v>2.0</v>
      </c>
      <c r="AD43" s="43">
        <v>11.0</v>
      </c>
      <c r="AE43" s="44">
        <v>2.0</v>
      </c>
      <c r="AF43" s="44">
        <v>3.0</v>
      </c>
      <c r="AG43" s="44">
        <v>3.0</v>
      </c>
      <c r="AH43" s="44">
        <v>2.0</v>
      </c>
      <c r="AI43" s="44">
        <v>1.0</v>
      </c>
      <c r="AJ43" s="45">
        <v>4.0</v>
      </c>
      <c r="AK43" s="47">
        <v>3.0</v>
      </c>
      <c r="AL43" s="47">
        <v>1.0</v>
      </c>
      <c r="AM43" s="48">
        <v>7.0</v>
      </c>
      <c r="AN43" s="49">
        <v>2.0</v>
      </c>
      <c r="AO43" s="49">
        <v>2.0</v>
      </c>
      <c r="AP43" s="49">
        <v>3.0</v>
      </c>
      <c r="AQ43" s="49">
        <v>0.0</v>
      </c>
      <c r="AR43" s="49">
        <v>0.0</v>
      </c>
      <c r="AS43" s="49">
        <v>0.0</v>
      </c>
      <c r="AT43" s="50">
        <v>93.0</v>
      </c>
      <c r="AU43" s="52">
        <v>0.0</v>
      </c>
      <c r="AV43" s="53">
        <v>0.0</v>
      </c>
      <c r="AW43" s="53">
        <v>0.0</v>
      </c>
      <c r="AX43" s="53">
        <v>0.0</v>
      </c>
      <c r="AY43" s="53">
        <v>0.0</v>
      </c>
      <c r="AZ43" s="53">
        <v>0.0</v>
      </c>
      <c r="BA43" s="53">
        <v>0.0</v>
      </c>
      <c r="BB43" s="29">
        <v>93.0</v>
      </c>
      <c r="BC43" s="60" t="s">
        <v>60</v>
      </c>
    </row>
    <row r="44">
      <c r="A44" s="11" t="s">
        <v>152</v>
      </c>
      <c r="B44" s="11" t="s">
        <v>156</v>
      </c>
      <c r="C44" s="11" t="s">
        <v>26</v>
      </c>
      <c r="D44" s="11" t="s">
        <v>157</v>
      </c>
      <c r="E44" s="15">
        <v>27.4</v>
      </c>
      <c r="F44" s="24">
        <v>73.0</v>
      </c>
      <c r="G44" s="26" t="s">
        <v>48</v>
      </c>
      <c r="H44" s="20">
        <v>32.0</v>
      </c>
      <c r="I44" s="36">
        <v>7.0</v>
      </c>
      <c r="J44" s="36">
        <v>7.0</v>
      </c>
      <c r="K44" s="36">
        <v>7.0</v>
      </c>
      <c r="L44" s="36">
        <v>5.0</v>
      </c>
      <c r="M44" s="36">
        <v>6.0</v>
      </c>
      <c r="N44" s="37">
        <v>20.0</v>
      </c>
      <c r="O44" s="38">
        <v>4.0</v>
      </c>
      <c r="P44" s="38">
        <v>3.0</v>
      </c>
      <c r="Q44" s="38">
        <v>2.0</v>
      </c>
      <c r="R44" s="38">
        <v>0.0</v>
      </c>
      <c r="S44" s="38">
        <v>2.0</v>
      </c>
      <c r="T44" s="38">
        <v>2.0</v>
      </c>
      <c r="U44" s="38">
        <v>3.0</v>
      </c>
      <c r="V44" s="38">
        <v>2.0</v>
      </c>
      <c r="W44" s="38">
        <v>2.0</v>
      </c>
      <c r="X44" s="39">
        <v>7.0</v>
      </c>
      <c r="Y44" s="41">
        <v>0.0</v>
      </c>
      <c r="Z44" s="41">
        <v>0.0</v>
      </c>
      <c r="AA44" s="41">
        <v>3.0</v>
      </c>
      <c r="AB44" s="41">
        <v>2.0</v>
      </c>
      <c r="AC44" s="41">
        <v>2.0</v>
      </c>
      <c r="AD44" s="43">
        <v>8.0</v>
      </c>
      <c r="AE44" s="44">
        <v>2.0</v>
      </c>
      <c r="AF44" s="44">
        <v>3.0</v>
      </c>
      <c r="AG44" s="44">
        <v>3.0</v>
      </c>
      <c r="AH44" s="44">
        <v>0.0</v>
      </c>
      <c r="AI44" s="44">
        <v>0.0</v>
      </c>
      <c r="AJ44" s="45">
        <v>4.0</v>
      </c>
      <c r="AK44" s="47">
        <v>3.0</v>
      </c>
      <c r="AL44" s="47">
        <v>1.0</v>
      </c>
      <c r="AM44" s="48">
        <v>5.0</v>
      </c>
      <c r="AN44" s="49">
        <v>2.0</v>
      </c>
      <c r="AO44" s="49">
        <v>1.0</v>
      </c>
      <c r="AP44" s="49">
        <v>2.0</v>
      </c>
      <c r="AQ44" s="49">
        <v>0.0</v>
      </c>
      <c r="AR44" s="49">
        <v>0.0</v>
      </c>
      <c r="AS44" s="49">
        <v>0.0</v>
      </c>
      <c r="AT44" s="50">
        <v>76.0</v>
      </c>
      <c r="AU44" s="52">
        <v>-3.0</v>
      </c>
      <c r="AV44" s="53">
        <v>0.0</v>
      </c>
      <c r="AW44" s="53">
        <v>0.0</v>
      </c>
      <c r="AX44" s="53">
        <v>0.0</v>
      </c>
      <c r="AY44" s="53">
        <v>0.0</v>
      </c>
      <c r="AZ44" s="53">
        <v>-3.0</v>
      </c>
      <c r="BA44" s="53">
        <v>0.0</v>
      </c>
      <c r="BB44" s="24">
        <v>73.0</v>
      </c>
      <c r="BC44" s="58" t="s">
        <v>48</v>
      </c>
    </row>
    <row r="45">
      <c r="A45" s="11" t="s">
        <v>152</v>
      </c>
      <c r="B45" s="11" t="s">
        <v>156</v>
      </c>
      <c r="C45" s="11" t="s">
        <v>26</v>
      </c>
      <c r="D45" s="11" t="s">
        <v>160</v>
      </c>
      <c r="E45" s="15">
        <v>20.0</v>
      </c>
      <c r="F45" s="24">
        <v>75.0</v>
      </c>
      <c r="G45" s="26" t="s">
        <v>48</v>
      </c>
      <c r="H45" s="20">
        <v>29.0</v>
      </c>
      <c r="I45" s="36">
        <v>7.0</v>
      </c>
      <c r="J45" s="36">
        <v>5.0</v>
      </c>
      <c r="K45" s="36">
        <v>7.0</v>
      </c>
      <c r="L45" s="36">
        <v>4.0</v>
      </c>
      <c r="M45" s="36">
        <v>6.0</v>
      </c>
      <c r="N45" s="37">
        <v>20.0</v>
      </c>
      <c r="O45" s="38">
        <v>4.0</v>
      </c>
      <c r="P45" s="38">
        <v>3.0</v>
      </c>
      <c r="Q45" s="38">
        <v>2.0</v>
      </c>
      <c r="R45" s="38">
        <v>0.0</v>
      </c>
      <c r="S45" s="38">
        <v>2.0</v>
      </c>
      <c r="T45" s="38">
        <v>2.0</v>
      </c>
      <c r="U45" s="38">
        <v>3.0</v>
      </c>
      <c r="V45" s="38">
        <v>2.0</v>
      </c>
      <c r="W45" s="38">
        <v>2.0</v>
      </c>
      <c r="X45" s="39">
        <v>8.0</v>
      </c>
      <c r="Y45" s="41">
        <v>0.0</v>
      </c>
      <c r="Z45" s="41">
        <v>1.0</v>
      </c>
      <c r="AA45" s="41">
        <v>3.0</v>
      </c>
      <c r="AB45" s="41">
        <v>2.0</v>
      </c>
      <c r="AC45" s="41">
        <v>2.0</v>
      </c>
      <c r="AD45" s="43">
        <v>8.0</v>
      </c>
      <c r="AE45" s="44">
        <v>2.0</v>
      </c>
      <c r="AF45" s="44">
        <v>3.0</v>
      </c>
      <c r="AG45" s="44">
        <v>3.0</v>
      </c>
      <c r="AH45" s="44">
        <v>0.0</v>
      </c>
      <c r="AI45" s="44">
        <v>0.0</v>
      </c>
      <c r="AJ45" s="45">
        <v>4.0</v>
      </c>
      <c r="AK45" s="47">
        <v>3.0</v>
      </c>
      <c r="AL45" s="47">
        <v>1.0</v>
      </c>
      <c r="AM45" s="48">
        <v>6.0</v>
      </c>
      <c r="AN45" s="49">
        <v>2.0</v>
      </c>
      <c r="AO45" s="49">
        <v>2.0</v>
      </c>
      <c r="AP45" s="49">
        <v>2.0</v>
      </c>
      <c r="AQ45" s="49">
        <v>0.0</v>
      </c>
      <c r="AR45" s="49">
        <v>0.0</v>
      </c>
      <c r="AS45" s="49">
        <v>0.0</v>
      </c>
      <c r="AT45" s="50">
        <v>75.0</v>
      </c>
      <c r="AU45" s="52">
        <v>0.0</v>
      </c>
      <c r="AV45" s="53">
        <v>0.0</v>
      </c>
      <c r="AW45" s="53">
        <v>0.0</v>
      </c>
      <c r="AX45" s="53">
        <v>0.0</v>
      </c>
      <c r="AY45" s="53">
        <v>0.0</v>
      </c>
      <c r="AZ45" s="53">
        <v>0.0</v>
      </c>
      <c r="BA45" s="53">
        <v>0.0</v>
      </c>
      <c r="BB45" s="24">
        <v>75.0</v>
      </c>
      <c r="BC45" s="58" t="s">
        <v>48</v>
      </c>
    </row>
    <row r="46">
      <c r="A46" s="11" t="s">
        <v>152</v>
      </c>
      <c r="B46" s="11" t="s">
        <v>156</v>
      </c>
      <c r="C46" s="11" t="s">
        <v>26</v>
      </c>
      <c r="D46" s="11" t="s">
        <v>161</v>
      </c>
      <c r="E46" s="15">
        <v>17.0</v>
      </c>
      <c r="F46" s="24">
        <v>78.0</v>
      </c>
      <c r="G46" s="26" t="s">
        <v>48</v>
      </c>
      <c r="H46" s="20">
        <v>31.0</v>
      </c>
      <c r="I46" s="36">
        <v>7.0</v>
      </c>
      <c r="J46" s="36">
        <v>7.0</v>
      </c>
      <c r="K46" s="36">
        <v>7.0</v>
      </c>
      <c r="L46" s="36">
        <v>4.0</v>
      </c>
      <c r="M46" s="36">
        <v>6.0</v>
      </c>
      <c r="N46" s="37">
        <v>20.0</v>
      </c>
      <c r="O46" s="38">
        <v>4.0</v>
      </c>
      <c r="P46" s="38">
        <v>3.0</v>
      </c>
      <c r="Q46" s="38">
        <v>2.0</v>
      </c>
      <c r="R46" s="38">
        <v>0.0</v>
      </c>
      <c r="S46" s="38">
        <v>2.0</v>
      </c>
      <c r="T46" s="38">
        <v>2.0</v>
      </c>
      <c r="U46" s="38">
        <v>3.0</v>
      </c>
      <c r="V46" s="38">
        <v>2.0</v>
      </c>
      <c r="W46" s="38">
        <v>2.0</v>
      </c>
      <c r="X46" s="39">
        <v>9.0</v>
      </c>
      <c r="Y46" s="41">
        <v>0.0</v>
      </c>
      <c r="Z46" s="41">
        <v>2.0</v>
      </c>
      <c r="AA46" s="41">
        <v>3.0</v>
      </c>
      <c r="AB46" s="41">
        <v>2.0</v>
      </c>
      <c r="AC46" s="41">
        <v>2.0</v>
      </c>
      <c r="AD46" s="43">
        <v>8.0</v>
      </c>
      <c r="AE46" s="44">
        <v>2.0</v>
      </c>
      <c r="AF46" s="44">
        <v>3.0</v>
      </c>
      <c r="AG46" s="44">
        <v>3.0</v>
      </c>
      <c r="AH46" s="44">
        <v>0.0</v>
      </c>
      <c r="AI46" s="44">
        <v>0.0</v>
      </c>
      <c r="AJ46" s="45">
        <v>4.0</v>
      </c>
      <c r="AK46" s="47">
        <v>3.0</v>
      </c>
      <c r="AL46" s="47">
        <v>1.0</v>
      </c>
      <c r="AM46" s="48">
        <v>6.0</v>
      </c>
      <c r="AN46" s="49">
        <v>2.0</v>
      </c>
      <c r="AO46" s="49">
        <v>2.0</v>
      </c>
      <c r="AP46" s="49">
        <v>2.0</v>
      </c>
      <c r="AQ46" s="49">
        <v>0.0</v>
      </c>
      <c r="AR46" s="49">
        <v>0.0</v>
      </c>
      <c r="AS46" s="49">
        <v>0.0</v>
      </c>
      <c r="AT46" s="50">
        <v>78.0</v>
      </c>
      <c r="AU46" s="52">
        <v>0.0</v>
      </c>
      <c r="AV46" s="53">
        <v>0.0</v>
      </c>
      <c r="AW46" s="53">
        <v>0.0</v>
      </c>
      <c r="AX46" s="53">
        <v>0.0</v>
      </c>
      <c r="AY46" s="53">
        <v>0.0</v>
      </c>
      <c r="AZ46" s="53">
        <v>0.0</v>
      </c>
      <c r="BA46" s="53">
        <v>0.0</v>
      </c>
      <c r="BB46" s="24">
        <v>78.0</v>
      </c>
      <c r="BC46" s="58" t="s">
        <v>48</v>
      </c>
    </row>
    <row r="47">
      <c r="A47" s="11" t="s">
        <v>152</v>
      </c>
      <c r="B47" s="11" t="s">
        <v>156</v>
      </c>
      <c r="C47" s="11" t="s">
        <v>26</v>
      </c>
      <c r="D47" s="11" t="s">
        <v>162</v>
      </c>
      <c r="E47" s="15">
        <v>28.0</v>
      </c>
      <c r="F47" s="16">
        <v>55.0</v>
      </c>
      <c r="G47" s="18" t="s">
        <v>34</v>
      </c>
      <c r="H47" s="20">
        <v>20.0</v>
      </c>
      <c r="I47" s="36">
        <v>6.0</v>
      </c>
      <c r="J47" s="36">
        <v>5.0</v>
      </c>
      <c r="K47" s="36">
        <v>0.0</v>
      </c>
      <c r="L47" s="36">
        <v>3.0</v>
      </c>
      <c r="M47" s="36">
        <v>6.0</v>
      </c>
      <c r="N47" s="37">
        <v>15.0</v>
      </c>
      <c r="O47" s="38">
        <v>4.0</v>
      </c>
      <c r="P47" s="38">
        <v>3.0</v>
      </c>
      <c r="Q47" s="38">
        <v>2.0</v>
      </c>
      <c r="R47" s="38">
        <v>0.0</v>
      </c>
      <c r="S47" s="38">
        <v>2.0</v>
      </c>
      <c r="T47" s="38">
        <v>0.0</v>
      </c>
      <c r="U47" s="38">
        <v>0.0</v>
      </c>
      <c r="V47" s="38">
        <v>2.0</v>
      </c>
      <c r="W47" s="38">
        <v>2.0</v>
      </c>
      <c r="X47" s="39">
        <v>7.0</v>
      </c>
      <c r="Y47" s="41">
        <v>0.0</v>
      </c>
      <c r="Z47" s="41">
        <v>3.0</v>
      </c>
      <c r="AA47" s="41">
        <v>2.0</v>
      </c>
      <c r="AB47" s="41">
        <v>0.0</v>
      </c>
      <c r="AC47" s="41">
        <v>2.0</v>
      </c>
      <c r="AD47" s="43">
        <v>6.0</v>
      </c>
      <c r="AE47" s="44">
        <v>2.0</v>
      </c>
      <c r="AF47" s="44">
        <v>1.0</v>
      </c>
      <c r="AG47" s="44">
        <v>3.0</v>
      </c>
      <c r="AH47" s="44">
        <v>0.0</v>
      </c>
      <c r="AI47" s="44">
        <v>0.0</v>
      </c>
      <c r="AJ47" s="45">
        <v>4.0</v>
      </c>
      <c r="AK47" s="47">
        <v>3.0</v>
      </c>
      <c r="AL47" s="47">
        <v>1.0</v>
      </c>
      <c r="AM47" s="48">
        <v>9.0</v>
      </c>
      <c r="AN47" s="49">
        <v>3.0</v>
      </c>
      <c r="AO47" s="49">
        <v>1.0</v>
      </c>
      <c r="AP47" s="49">
        <v>3.0</v>
      </c>
      <c r="AQ47" s="49">
        <v>1.0</v>
      </c>
      <c r="AR47" s="49">
        <v>0.0</v>
      </c>
      <c r="AS47" s="49">
        <v>1.0</v>
      </c>
      <c r="AT47" s="50">
        <v>61.0</v>
      </c>
      <c r="AU47" s="52">
        <v>-6.0</v>
      </c>
      <c r="AV47" s="53">
        <v>-6.0</v>
      </c>
      <c r="AW47" s="53">
        <v>0.0</v>
      </c>
      <c r="AX47" s="53">
        <v>0.0</v>
      </c>
      <c r="AY47" s="53">
        <v>0.0</v>
      </c>
      <c r="AZ47" s="53">
        <v>0.0</v>
      </c>
      <c r="BA47" s="53">
        <v>0.0</v>
      </c>
      <c r="BB47" s="16">
        <v>55.0</v>
      </c>
      <c r="BC47" s="56" t="s">
        <v>34</v>
      </c>
    </row>
    <row r="48">
      <c r="A48" s="11" t="s">
        <v>152</v>
      </c>
      <c r="B48" s="11" t="s">
        <v>156</v>
      </c>
      <c r="C48" s="11" t="s">
        <v>163</v>
      </c>
      <c r="D48" s="11" t="s">
        <v>164</v>
      </c>
      <c r="E48" s="15">
        <v>16.0</v>
      </c>
      <c r="F48" s="24">
        <v>83.0</v>
      </c>
      <c r="G48" s="26" t="s">
        <v>48</v>
      </c>
      <c r="H48" s="20">
        <v>33.0</v>
      </c>
      <c r="I48" s="36">
        <v>7.0</v>
      </c>
      <c r="J48" s="36">
        <v>7.0</v>
      </c>
      <c r="K48" s="36">
        <v>7.0</v>
      </c>
      <c r="L48" s="36">
        <v>6.0</v>
      </c>
      <c r="M48" s="36">
        <v>6.0</v>
      </c>
      <c r="N48" s="37">
        <v>21.0</v>
      </c>
      <c r="O48" s="38">
        <v>4.0</v>
      </c>
      <c r="P48" s="38">
        <v>3.0</v>
      </c>
      <c r="Q48" s="38">
        <v>2.0</v>
      </c>
      <c r="R48" s="38">
        <v>3.0</v>
      </c>
      <c r="S48" s="38">
        <v>1.0</v>
      </c>
      <c r="T48" s="38">
        <v>2.0</v>
      </c>
      <c r="U48" s="38">
        <v>3.0</v>
      </c>
      <c r="V48" s="38">
        <v>2.0</v>
      </c>
      <c r="W48" s="38">
        <v>1.0</v>
      </c>
      <c r="X48" s="39">
        <v>12.0</v>
      </c>
      <c r="Y48" s="41">
        <v>4.0</v>
      </c>
      <c r="Z48" s="41">
        <v>2.0</v>
      </c>
      <c r="AA48" s="41">
        <v>3.0</v>
      </c>
      <c r="AB48" s="41">
        <v>2.0</v>
      </c>
      <c r="AC48" s="41">
        <v>1.0</v>
      </c>
      <c r="AD48" s="43">
        <v>10.0</v>
      </c>
      <c r="AE48" s="44">
        <v>2.0</v>
      </c>
      <c r="AF48" s="44">
        <v>3.0</v>
      </c>
      <c r="AG48" s="44">
        <v>3.0</v>
      </c>
      <c r="AH48" s="44">
        <v>2.0</v>
      </c>
      <c r="AI48" s="44">
        <v>0.0</v>
      </c>
      <c r="AJ48" s="45">
        <v>4.0</v>
      </c>
      <c r="AK48" s="47">
        <v>3.0</v>
      </c>
      <c r="AL48" s="47">
        <v>1.0</v>
      </c>
      <c r="AM48" s="48">
        <v>3.0</v>
      </c>
      <c r="AN48" s="49">
        <v>1.0</v>
      </c>
      <c r="AO48" s="49">
        <v>1.0</v>
      </c>
      <c r="AP48" s="49">
        <v>1.0</v>
      </c>
      <c r="AQ48" s="49">
        <v>0.0</v>
      </c>
      <c r="AR48" s="49">
        <v>0.0</v>
      </c>
      <c r="AS48" s="49">
        <v>0.0</v>
      </c>
      <c r="AT48" s="50">
        <v>83.0</v>
      </c>
      <c r="AU48" s="52">
        <v>0.0</v>
      </c>
      <c r="AV48" s="53">
        <v>0.0</v>
      </c>
      <c r="AW48" s="53">
        <v>0.0</v>
      </c>
      <c r="AX48" s="53">
        <v>0.0</v>
      </c>
      <c r="AY48" s="53">
        <v>0.0</v>
      </c>
      <c r="AZ48" s="53">
        <v>0.0</v>
      </c>
      <c r="BA48" s="53">
        <v>0.0</v>
      </c>
      <c r="BB48" s="24">
        <v>83.0</v>
      </c>
      <c r="BC48" s="58" t="s">
        <v>48</v>
      </c>
    </row>
    <row r="49">
      <c r="A49" s="11" t="s">
        <v>165</v>
      </c>
      <c r="B49" s="11" t="s">
        <v>166</v>
      </c>
      <c r="C49" s="11" t="s">
        <v>167</v>
      </c>
      <c r="D49" s="11" t="s">
        <v>168</v>
      </c>
      <c r="E49" s="15">
        <v>26.6</v>
      </c>
      <c r="F49" s="29">
        <v>88.0</v>
      </c>
      <c r="G49" s="31" t="s">
        <v>60</v>
      </c>
      <c r="H49" s="20">
        <v>32.0</v>
      </c>
      <c r="I49" s="36">
        <v>7.0</v>
      </c>
      <c r="J49" s="36">
        <v>7.0</v>
      </c>
      <c r="K49" s="36">
        <v>7.0</v>
      </c>
      <c r="L49" s="36">
        <v>5.0</v>
      </c>
      <c r="M49" s="36">
        <v>6.0</v>
      </c>
      <c r="N49" s="37">
        <v>23.0</v>
      </c>
      <c r="O49" s="70">
        <v>4.0</v>
      </c>
      <c r="P49" s="70">
        <v>3.0</v>
      </c>
      <c r="Q49" s="70">
        <v>2.0</v>
      </c>
      <c r="R49" s="70">
        <v>3.0</v>
      </c>
      <c r="S49" s="70">
        <v>3.0</v>
      </c>
      <c r="T49" s="70">
        <v>2.0</v>
      </c>
      <c r="U49" s="70">
        <v>3.0</v>
      </c>
      <c r="V49" s="70">
        <v>2.0</v>
      </c>
      <c r="W49" s="70">
        <v>1.0</v>
      </c>
      <c r="X49" s="39">
        <v>14.0</v>
      </c>
      <c r="Y49" s="71">
        <v>4.0</v>
      </c>
      <c r="Z49" s="71">
        <v>3.0</v>
      </c>
      <c r="AA49" s="71">
        <v>3.0</v>
      </c>
      <c r="AB49" s="71">
        <v>2.0</v>
      </c>
      <c r="AC49" s="71">
        <v>2.0</v>
      </c>
      <c r="AD49" s="43">
        <v>10.0</v>
      </c>
      <c r="AE49" s="44">
        <v>2.0</v>
      </c>
      <c r="AF49" s="44">
        <v>3.0</v>
      </c>
      <c r="AG49" s="44">
        <v>3.0</v>
      </c>
      <c r="AH49" s="44">
        <v>1.0</v>
      </c>
      <c r="AI49" s="44">
        <v>1.0</v>
      </c>
      <c r="AJ49" s="45">
        <v>4.0</v>
      </c>
      <c r="AK49" s="47">
        <v>3.0</v>
      </c>
      <c r="AL49" s="47">
        <v>1.0</v>
      </c>
      <c r="AM49" s="48">
        <v>6.0</v>
      </c>
      <c r="AN49" s="72">
        <v>3.0</v>
      </c>
      <c r="AO49" s="72">
        <v>0.0</v>
      </c>
      <c r="AP49" s="72">
        <v>2.0</v>
      </c>
      <c r="AQ49" s="72">
        <v>1.0</v>
      </c>
      <c r="AR49" s="72">
        <v>0.0</v>
      </c>
      <c r="AS49" s="72">
        <v>0.0</v>
      </c>
      <c r="AT49" s="50">
        <v>89.0</v>
      </c>
      <c r="AU49" s="52">
        <v>-1.0</v>
      </c>
      <c r="AV49" s="73">
        <v>0.0</v>
      </c>
      <c r="AW49" s="73">
        <v>0.0</v>
      </c>
      <c r="AX49" s="73">
        <v>-1.0</v>
      </c>
      <c r="AY49" s="73">
        <v>0.0</v>
      </c>
      <c r="AZ49" s="73">
        <v>0.0</v>
      </c>
      <c r="BA49" s="73">
        <v>0.0</v>
      </c>
      <c r="BB49" s="29">
        <v>88.0</v>
      </c>
      <c r="BC49" s="60" t="s">
        <v>60</v>
      </c>
    </row>
    <row r="50">
      <c r="A50" s="11" t="s">
        <v>169</v>
      </c>
      <c r="B50" s="11" t="s">
        <v>170</v>
      </c>
      <c r="C50" s="11" t="s">
        <v>171</v>
      </c>
      <c r="D50" s="11" t="s">
        <v>172</v>
      </c>
      <c r="E50" s="15">
        <v>17.0</v>
      </c>
      <c r="F50" s="16">
        <v>62.6</v>
      </c>
      <c r="G50" s="18" t="s">
        <v>34</v>
      </c>
      <c r="H50" s="20">
        <v>26.6</v>
      </c>
      <c r="I50" s="36">
        <v>7.0</v>
      </c>
      <c r="J50" s="36">
        <v>6.6</v>
      </c>
      <c r="K50" s="36">
        <v>7.0</v>
      </c>
      <c r="L50" s="36">
        <v>0.0</v>
      </c>
      <c r="M50" s="36">
        <v>6.0</v>
      </c>
      <c r="N50" s="37">
        <v>7.0</v>
      </c>
      <c r="O50" s="38">
        <v>0.0</v>
      </c>
      <c r="P50" s="38">
        <v>0.0</v>
      </c>
      <c r="Q50" s="38">
        <v>0.0</v>
      </c>
      <c r="R50" s="38">
        <v>0.0</v>
      </c>
      <c r="S50" s="38">
        <v>3.0</v>
      </c>
      <c r="T50" s="38">
        <v>2.0</v>
      </c>
      <c r="U50" s="38">
        <v>0.0</v>
      </c>
      <c r="V50" s="38">
        <v>1.0</v>
      </c>
      <c r="W50" s="38">
        <v>1.0</v>
      </c>
      <c r="X50" s="39">
        <v>8.0</v>
      </c>
      <c r="Y50" s="41">
        <v>4.0</v>
      </c>
      <c r="Z50" s="41">
        <v>1.0</v>
      </c>
      <c r="AA50" s="41">
        <v>0.0</v>
      </c>
      <c r="AB50" s="41">
        <v>2.0</v>
      </c>
      <c r="AC50" s="41">
        <v>1.0</v>
      </c>
      <c r="AD50" s="43">
        <v>8.0</v>
      </c>
      <c r="AE50" s="44">
        <v>0.0</v>
      </c>
      <c r="AF50" s="44">
        <v>3.0</v>
      </c>
      <c r="AG50" s="44">
        <v>3.0</v>
      </c>
      <c r="AH50" s="44">
        <v>1.0</v>
      </c>
      <c r="AI50" s="44">
        <v>1.0</v>
      </c>
      <c r="AJ50" s="45">
        <v>4.0</v>
      </c>
      <c r="AK50" s="47">
        <v>3.0</v>
      </c>
      <c r="AL50" s="47">
        <v>1.0</v>
      </c>
      <c r="AM50" s="48">
        <v>9.0</v>
      </c>
      <c r="AN50" s="49">
        <v>3.0</v>
      </c>
      <c r="AO50" s="49">
        <v>0.0</v>
      </c>
      <c r="AP50" s="49">
        <v>3.0</v>
      </c>
      <c r="AQ50" s="49">
        <v>1.0</v>
      </c>
      <c r="AR50" s="49">
        <v>2.0</v>
      </c>
      <c r="AS50" s="49">
        <v>0.0</v>
      </c>
      <c r="AT50" s="50">
        <v>62.6</v>
      </c>
      <c r="AU50" s="52">
        <v>0.0</v>
      </c>
      <c r="AV50" s="53">
        <v>0.0</v>
      </c>
      <c r="AW50" s="53">
        <v>0.0</v>
      </c>
      <c r="AX50" s="53">
        <v>0.0</v>
      </c>
      <c r="AY50" s="53">
        <v>0.0</v>
      </c>
      <c r="AZ50" s="53">
        <v>0.0</v>
      </c>
      <c r="BA50" s="53">
        <v>0.0</v>
      </c>
      <c r="BB50" s="16">
        <v>62.6</v>
      </c>
      <c r="BC50" s="56" t="s">
        <v>34</v>
      </c>
    </row>
    <row r="51">
      <c r="A51" s="11" t="s">
        <v>169</v>
      </c>
      <c r="B51" s="11" t="s">
        <v>173</v>
      </c>
      <c r="C51" s="11" t="s">
        <v>174</v>
      </c>
      <c r="D51" s="11" t="s">
        <v>175</v>
      </c>
      <c r="E51" s="15">
        <v>25.5</v>
      </c>
      <c r="F51" s="24">
        <v>75.25</v>
      </c>
      <c r="G51" s="26" t="s">
        <v>48</v>
      </c>
      <c r="H51" s="20">
        <v>31.25</v>
      </c>
      <c r="I51" s="36">
        <v>7.0</v>
      </c>
      <c r="J51" s="36">
        <v>6.25</v>
      </c>
      <c r="K51" s="36">
        <v>7.0</v>
      </c>
      <c r="L51" s="36">
        <v>5.0</v>
      </c>
      <c r="M51" s="36">
        <v>6.0</v>
      </c>
      <c r="N51" s="37">
        <v>21.0</v>
      </c>
      <c r="O51" s="38">
        <v>4.0</v>
      </c>
      <c r="P51" s="38">
        <v>2.0</v>
      </c>
      <c r="Q51" s="38">
        <v>2.0</v>
      </c>
      <c r="R51" s="38">
        <v>2.0</v>
      </c>
      <c r="S51" s="38">
        <v>3.0</v>
      </c>
      <c r="T51" s="38">
        <v>2.0</v>
      </c>
      <c r="U51" s="38">
        <v>3.0</v>
      </c>
      <c r="V51" s="38">
        <v>1.0</v>
      </c>
      <c r="W51" s="38">
        <v>2.0</v>
      </c>
      <c r="X51" s="39">
        <v>10.0</v>
      </c>
      <c r="Y51" s="41">
        <v>4.0</v>
      </c>
      <c r="Z51" s="41">
        <v>1.0</v>
      </c>
      <c r="AA51" s="41">
        <v>3.0</v>
      </c>
      <c r="AB51" s="41">
        <v>2.0</v>
      </c>
      <c r="AC51" s="41">
        <v>0.0</v>
      </c>
      <c r="AD51" s="43">
        <v>10.0</v>
      </c>
      <c r="AE51" s="44">
        <v>2.0</v>
      </c>
      <c r="AF51" s="44">
        <v>3.0</v>
      </c>
      <c r="AG51" s="44">
        <v>3.0</v>
      </c>
      <c r="AH51" s="44">
        <v>1.0</v>
      </c>
      <c r="AI51" s="44">
        <v>1.0</v>
      </c>
      <c r="AJ51" s="45">
        <v>5.0</v>
      </c>
      <c r="AK51" s="47">
        <v>3.0</v>
      </c>
      <c r="AL51" s="47">
        <v>2.0</v>
      </c>
      <c r="AM51" s="48">
        <v>4.0</v>
      </c>
      <c r="AN51" s="49">
        <v>2.0</v>
      </c>
      <c r="AO51" s="49">
        <v>0.0</v>
      </c>
      <c r="AP51" s="49">
        <v>2.0</v>
      </c>
      <c r="AQ51" s="49">
        <v>0.0</v>
      </c>
      <c r="AR51" s="49">
        <v>0.0</v>
      </c>
      <c r="AS51" s="49">
        <v>0.0</v>
      </c>
      <c r="AT51" s="50">
        <v>81.25</v>
      </c>
      <c r="AU51" s="52">
        <v>-6.0</v>
      </c>
      <c r="AV51" s="53">
        <v>0.0</v>
      </c>
      <c r="AW51" s="53">
        <v>0.0</v>
      </c>
      <c r="AX51" s="53">
        <v>-3.0</v>
      </c>
      <c r="AY51" s="53">
        <v>-3.0</v>
      </c>
      <c r="AZ51" s="53">
        <v>0.0</v>
      </c>
      <c r="BA51" s="53">
        <v>0.0</v>
      </c>
      <c r="BB51" s="24">
        <v>75.25</v>
      </c>
      <c r="BC51" s="58" t="s">
        <v>48</v>
      </c>
    </row>
    <row r="52">
      <c r="A52" s="11" t="s">
        <v>176</v>
      </c>
      <c r="B52" s="11" t="s">
        <v>177</v>
      </c>
      <c r="C52" s="11" t="s">
        <v>178</v>
      </c>
      <c r="D52" s="11" t="s">
        <v>179</v>
      </c>
      <c r="E52" s="15">
        <v>26.0</v>
      </c>
      <c r="F52" s="16">
        <v>66.0</v>
      </c>
      <c r="G52" s="18" t="s">
        <v>34</v>
      </c>
      <c r="H52" s="20">
        <v>22.0</v>
      </c>
      <c r="I52" s="36">
        <v>5.0</v>
      </c>
      <c r="J52" s="36">
        <v>5.0</v>
      </c>
      <c r="K52" s="36">
        <v>0.0</v>
      </c>
      <c r="L52" s="36">
        <v>6.0</v>
      </c>
      <c r="M52" s="36">
        <v>6.0</v>
      </c>
      <c r="N52" s="37">
        <v>19.0</v>
      </c>
      <c r="O52" s="38">
        <v>4.0</v>
      </c>
      <c r="P52" s="38">
        <v>3.0</v>
      </c>
      <c r="Q52" s="38">
        <v>2.0</v>
      </c>
      <c r="R52" s="38">
        <v>0.0</v>
      </c>
      <c r="S52" s="38">
        <v>3.0</v>
      </c>
      <c r="T52" s="38">
        <v>2.0</v>
      </c>
      <c r="U52" s="38">
        <v>3.0</v>
      </c>
      <c r="V52" s="38">
        <v>2.0</v>
      </c>
      <c r="W52" s="38">
        <v>0.0</v>
      </c>
      <c r="X52" s="39">
        <v>5.0</v>
      </c>
      <c r="Y52" s="41">
        <v>0.0</v>
      </c>
      <c r="Z52" s="41">
        <v>0.0</v>
      </c>
      <c r="AA52" s="41">
        <v>3.0</v>
      </c>
      <c r="AB52" s="41">
        <v>0.0</v>
      </c>
      <c r="AC52" s="41">
        <v>2.0</v>
      </c>
      <c r="AD52" s="43">
        <v>3.0</v>
      </c>
      <c r="AE52" s="44">
        <v>0.0</v>
      </c>
      <c r="AF52" s="44">
        <v>3.0</v>
      </c>
      <c r="AG52" s="44">
        <v>0.0</v>
      </c>
      <c r="AH52" s="44">
        <v>0.0</v>
      </c>
      <c r="AI52" s="44">
        <v>0.0</v>
      </c>
      <c r="AJ52" s="45">
        <v>5.0</v>
      </c>
      <c r="AK52" s="47">
        <v>3.0</v>
      </c>
      <c r="AL52" s="47">
        <v>2.0</v>
      </c>
      <c r="AM52" s="48">
        <v>12.0</v>
      </c>
      <c r="AN52" s="49">
        <v>3.0</v>
      </c>
      <c r="AO52" s="49">
        <v>2.0</v>
      </c>
      <c r="AP52" s="49">
        <v>3.0</v>
      </c>
      <c r="AQ52" s="49">
        <v>2.0</v>
      </c>
      <c r="AR52" s="49">
        <v>2.0</v>
      </c>
      <c r="AS52" s="49">
        <v>0.0</v>
      </c>
      <c r="AT52" s="50">
        <v>66.0</v>
      </c>
      <c r="AU52" s="52">
        <v>0.0</v>
      </c>
      <c r="AV52" s="53">
        <v>0.0</v>
      </c>
      <c r="AW52" s="53">
        <v>0.0</v>
      </c>
      <c r="AX52" s="53">
        <v>0.0</v>
      </c>
      <c r="AY52" s="53">
        <v>0.0</v>
      </c>
      <c r="AZ52" s="53">
        <v>0.0</v>
      </c>
      <c r="BA52" s="53">
        <v>0.0</v>
      </c>
      <c r="BB52" s="16">
        <v>66.0</v>
      </c>
      <c r="BC52" s="56" t="s">
        <v>34</v>
      </c>
    </row>
    <row r="53">
      <c r="A53" s="11" t="s">
        <v>180</v>
      </c>
      <c r="B53" s="11" t="s">
        <v>181</v>
      </c>
      <c r="C53" s="11" t="s">
        <v>44</v>
      </c>
      <c r="D53" s="11" t="s">
        <v>182</v>
      </c>
      <c r="E53" s="15">
        <v>6.9</v>
      </c>
      <c r="F53" s="24">
        <v>76.0</v>
      </c>
      <c r="G53" s="26" t="s">
        <v>48</v>
      </c>
      <c r="H53" s="20">
        <v>29.0</v>
      </c>
      <c r="I53" s="36">
        <v>7.0</v>
      </c>
      <c r="J53" s="36">
        <v>7.0</v>
      </c>
      <c r="K53" s="36">
        <v>6.0</v>
      </c>
      <c r="L53" s="36">
        <v>3.0</v>
      </c>
      <c r="M53" s="36">
        <v>6.0</v>
      </c>
      <c r="N53" s="37">
        <v>16.0</v>
      </c>
      <c r="O53" s="38">
        <v>4.0</v>
      </c>
      <c r="P53" s="38">
        <v>1.0</v>
      </c>
      <c r="Q53" s="38">
        <v>0.0</v>
      </c>
      <c r="R53" s="38">
        <v>0.0</v>
      </c>
      <c r="S53" s="38">
        <v>3.0</v>
      </c>
      <c r="T53" s="38">
        <v>2.0</v>
      </c>
      <c r="U53" s="38">
        <v>3.0</v>
      </c>
      <c r="V53" s="38">
        <v>2.0</v>
      </c>
      <c r="W53" s="38">
        <v>1.0</v>
      </c>
      <c r="X53" s="39">
        <v>8.0</v>
      </c>
      <c r="Y53" s="41">
        <v>2.0</v>
      </c>
      <c r="Z53" s="41">
        <v>2.0</v>
      </c>
      <c r="AA53" s="41">
        <v>1.0</v>
      </c>
      <c r="AB53" s="41">
        <v>1.0</v>
      </c>
      <c r="AC53" s="41">
        <v>2.0</v>
      </c>
      <c r="AD53" s="43">
        <v>9.0</v>
      </c>
      <c r="AE53" s="44">
        <v>2.0</v>
      </c>
      <c r="AF53" s="44">
        <v>3.0</v>
      </c>
      <c r="AG53" s="44">
        <v>3.0</v>
      </c>
      <c r="AH53" s="44">
        <v>1.0</v>
      </c>
      <c r="AI53" s="44">
        <v>0.0</v>
      </c>
      <c r="AJ53" s="45">
        <v>5.0</v>
      </c>
      <c r="AK53" s="47">
        <v>3.0</v>
      </c>
      <c r="AL53" s="47">
        <v>2.0</v>
      </c>
      <c r="AM53" s="48">
        <v>9.0</v>
      </c>
      <c r="AN53" s="49">
        <v>3.0</v>
      </c>
      <c r="AO53" s="49">
        <v>1.0</v>
      </c>
      <c r="AP53" s="49">
        <v>3.0</v>
      </c>
      <c r="AQ53" s="49">
        <v>1.0</v>
      </c>
      <c r="AR53" s="49">
        <v>1.0</v>
      </c>
      <c r="AS53" s="49">
        <v>0.0</v>
      </c>
      <c r="AT53" s="50">
        <v>76.0</v>
      </c>
      <c r="AU53" s="52">
        <v>0.0</v>
      </c>
      <c r="AV53" s="53">
        <v>0.0</v>
      </c>
      <c r="AW53" s="53">
        <v>0.0</v>
      </c>
      <c r="AX53" s="53">
        <v>0.0</v>
      </c>
      <c r="AY53" s="53">
        <v>0.0</v>
      </c>
      <c r="AZ53" s="53">
        <v>0.0</v>
      </c>
      <c r="BA53" s="53">
        <v>0.0</v>
      </c>
      <c r="BB53" s="24">
        <v>76.0</v>
      </c>
      <c r="BC53" s="58" t="s">
        <v>48</v>
      </c>
    </row>
    <row r="54">
      <c r="A54" s="11" t="s">
        <v>180</v>
      </c>
      <c r="B54" s="11" t="s">
        <v>183</v>
      </c>
      <c r="C54" s="11" t="s">
        <v>184</v>
      </c>
      <c r="D54" s="11" t="s">
        <v>185</v>
      </c>
      <c r="E54" s="15">
        <v>12.5</v>
      </c>
      <c r="F54" s="16">
        <v>55.0</v>
      </c>
      <c r="G54" s="18" t="s">
        <v>34</v>
      </c>
      <c r="H54" s="20">
        <v>20.0</v>
      </c>
      <c r="I54" s="36">
        <v>4.0</v>
      </c>
      <c r="J54" s="36">
        <v>4.0</v>
      </c>
      <c r="K54" s="36">
        <v>6.0</v>
      </c>
      <c r="L54" s="36">
        <v>0.0</v>
      </c>
      <c r="M54" s="36">
        <v>6.0</v>
      </c>
      <c r="N54" s="37">
        <v>11.0</v>
      </c>
      <c r="O54" s="38">
        <v>0.0</v>
      </c>
      <c r="P54" s="38">
        <v>0.0</v>
      </c>
      <c r="Q54" s="38">
        <v>2.0</v>
      </c>
      <c r="R54" s="38">
        <v>0.0</v>
      </c>
      <c r="S54" s="38">
        <v>3.0</v>
      </c>
      <c r="T54" s="38">
        <v>2.0</v>
      </c>
      <c r="U54" s="38">
        <v>3.0</v>
      </c>
      <c r="V54" s="38">
        <v>1.0</v>
      </c>
      <c r="W54" s="38">
        <v>0.0</v>
      </c>
      <c r="X54" s="39">
        <v>5.0</v>
      </c>
      <c r="Y54" s="41">
        <v>0.0</v>
      </c>
      <c r="Z54" s="41">
        <v>2.0</v>
      </c>
      <c r="AA54" s="41">
        <v>1.0</v>
      </c>
      <c r="AB54" s="41">
        <v>0.0</v>
      </c>
      <c r="AC54" s="41">
        <v>2.0</v>
      </c>
      <c r="AD54" s="43">
        <v>7.0</v>
      </c>
      <c r="AE54" s="44">
        <v>2.0</v>
      </c>
      <c r="AF54" s="44">
        <v>2.0</v>
      </c>
      <c r="AG54" s="44">
        <v>3.0</v>
      </c>
      <c r="AH54" s="44">
        <v>0.0</v>
      </c>
      <c r="AI54" s="44">
        <v>0.0</v>
      </c>
      <c r="AJ54" s="45">
        <v>5.0</v>
      </c>
      <c r="AK54" s="47">
        <v>3.0</v>
      </c>
      <c r="AL54" s="47">
        <v>2.0</v>
      </c>
      <c r="AM54" s="48">
        <v>10.0</v>
      </c>
      <c r="AN54" s="49">
        <v>3.0</v>
      </c>
      <c r="AO54" s="49">
        <v>3.0</v>
      </c>
      <c r="AP54" s="49">
        <v>2.0</v>
      </c>
      <c r="AQ54" s="49">
        <v>1.0</v>
      </c>
      <c r="AR54" s="49">
        <v>1.0</v>
      </c>
      <c r="AS54" s="49">
        <v>0.0</v>
      </c>
      <c r="AT54" s="50">
        <v>58.0</v>
      </c>
      <c r="AU54" s="52">
        <v>-3.0</v>
      </c>
      <c r="AV54" s="53">
        <v>-3.0</v>
      </c>
      <c r="AW54" s="53">
        <v>0.0</v>
      </c>
      <c r="AX54" s="53">
        <v>0.0</v>
      </c>
      <c r="AY54" s="53">
        <v>0.0</v>
      </c>
      <c r="AZ54" s="53">
        <v>0.0</v>
      </c>
      <c r="BA54" s="53">
        <v>0.0</v>
      </c>
      <c r="BB54" s="16">
        <v>55.0</v>
      </c>
      <c r="BC54" s="56" t="s">
        <v>34</v>
      </c>
    </row>
    <row r="55">
      <c r="A55" s="11" t="s">
        <v>180</v>
      </c>
      <c r="B55" s="11" t="s">
        <v>186</v>
      </c>
      <c r="C55" s="11" t="s">
        <v>44</v>
      </c>
      <c r="D55" s="11" t="s">
        <v>187</v>
      </c>
      <c r="E55" s="15">
        <v>2.0</v>
      </c>
      <c r="F55" s="74">
        <v>54.0</v>
      </c>
      <c r="G55" s="75" t="s">
        <v>147</v>
      </c>
      <c r="H55" s="20">
        <v>23.0</v>
      </c>
      <c r="I55" s="36">
        <v>6.0</v>
      </c>
      <c r="J55" s="36">
        <v>6.0</v>
      </c>
      <c r="K55" s="36">
        <v>3.0</v>
      </c>
      <c r="L55" s="36">
        <v>3.0</v>
      </c>
      <c r="M55" s="36">
        <v>5.0</v>
      </c>
      <c r="N55" s="37">
        <v>12.0</v>
      </c>
      <c r="O55" s="38">
        <v>4.0</v>
      </c>
      <c r="P55" s="38">
        <v>0.0</v>
      </c>
      <c r="Q55" s="38">
        <v>0.0</v>
      </c>
      <c r="R55" s="38">
        <v>0.0</v>
      </c>
      <c r="S55" s="38">
        <v>2.0</v>
      </c>
      <c r="T55" s="38">
        <v>2.0</v>
      </c>
      <c r="U55" s="38">
        <v>0.0</v>
      </c>
      <c r="V55" s="38">
        <v>2.0</v>
      </c>
      <c r="W55" s="38">
        <v>2.0</v>
      </c>
      <c r="X55" s="39">
        <v>5.0</v>
      </c>
      <c r="Y55" s="41">
        <v>0.0</v>
      </c>
      <c r="Z55" s="41">
        <v>3.0</v>
      </c>
      <c r="AA55" s="41">
        <v>1.0</v>
      </c>
      <c r="AB55" s="41">
        <v>0.0</v>
      </c>
      <c r="AC55" s="41">
        <v>1.0</v>
      </c>
      <c r="AD55" s="43">
        <v>6.0</v>
      </c>
      <c r="AE55" s="44">
        <v>2.0</v>
      </c>
      <c r="AF55" s="44">
        <v>1.0</v>
      </c>
      <c r="AG55" s="44">
        <v>3.0</v>
      </c>
      <c r="AH55" s="44">
        <v>0.0</v>
      </c>
      <c r="AI55" s="44">
        <v>0.0</v>
      </c>
      <c r="AJ55" s="45">
        <v>4.0</v>
      </c>
      <c r="AK55" s="47">
        <v>3.0</v>
      </c>
      <c r="AL55" s="47">
        <v>1.0</v>
      </c>
      <c r="AM55" s="48">
        <v>7.0</v>
      </c>
      <c r="AN55" s="49">
        <v>3.0</v>
      </c>
      <c r="AO55" s="49">
        <v>1.0</v>
      </c>
      <c r="AP55" s="49">
        <v>2.0</v>
      </c>
      <c r="AQ55" s="49">
        <v>0.0</v>
      </c>
      <c r="AR55" s="49">
        <v>1.0</v>
      </c>
      <c r="AS55" s="49">
        <v>0.0</v>
      </c>
      <c r="AT55" s="50">
        <v>57.0</v>
      </c>
      <c r="AU55" s="52">
        <v>-3.0</v>
      </c>
      <c r="AV55" s="53">
        <v>0.0</v>
      </c>
      <c r="AW55" s="53">
        <v>0.0</v>
      </c>
      <c r="AX55" s="53">
        <v>0.0</v>
      </c>
      <c r="AY55" s="53">
        <v>-3.0</v>
      </c>
      <c r="AZ55" s="53">
        <v>0.0</v>
      </c>
      <c r="BA55" s="53">
        <v>0.0</v>
      </c>
      <c r="BB55" s="74">
        <v>54.0</v>
      </c>
      <c r="BC55" s="76" t="s">
        <v>147</v>
      </c>
    </row>
    <row r="56">
      <c r="A56" s="11" t="s">
        <v>180</v>
      </c>
      <c r="B56" s="11" t="s">
        <v>188</v>
      </c>
      <c r="C56" s="11" t="s">
        <v>44</v>
      </c>
      <c r="D56" s="11" t="s">
        <v>189</v>
      </c>
      <c r="E56" s="15">
        <v>22.9</v>
      </c>
      <c r="F56" s="16">
        <v>65.0</v>
      </c>
      <c r="G56" s="18" t="s">
        <v>34</v>
      </c>
      <c r="H56" s="20">
        <v>25.0</v>
      </c>
      <c r="I56" s="36">
        <v>7.0</v>
      </c>
      <c r="J56" s="36">
        <v>7.0</v>
      </c>
      <c r="K56" s="36">
        <v>6.0</v>
      </c>
      <c r="L56" s="36">
        <v>5.0</v>
      </c>
      <c r="M56" s="36">
        <v>0.0</v>
      </c>
      <c r="N56" s="37">
        <v>13.0</v>
      </c>
      <c r="O56" s="38">
        <v>0.0</v>
      </c>
      <c r="P56" s="38">
        <v>3.0</v>
      </c>
      <c r="Q56" s="38">
        <v>2.0</v>
      </c>
      <c r="R56" s="38">
        <v>0.0</v>
      </c>
      <c r="S56" s="38">
        <v>3.0</v>
      </c>
      <c r="T56" s="38">
        <v>0.0</v>
      </c>
      <c r="U56" s="38">
        <v>3.0</v>
      </c>
      <c r="V56" s="38">
        <v>2.0</v>
      </c>
      <c r="W56" s="38">
        <v>0.0</v>
      </c>
      <c r="X56" s="39">
        <v>9.0</v>
      </c>
      <c r="Y56" s="41">
        <v>4.0</v>
      </c>
      <c r="Z56" s="41">
        <v>3.0</v>
      </c>
      <c r="AA56" s="41">
        <v>0.0</v>
      </c>
      <c r="AB56" s="41">
        <v>0.0</v>
      </c>
      <c r="AC56" s="41">
        <v>2.0</v>
      </c>
      <c r="AD56" s="43">
        <v>5.0</v>
      </c>
      <c r="AE56" s="44">
        <v>0.0</v>
      </c>
      <c r="AF56" s="44">
        <v>1.0</v>
      </c>
      <c r="AG56" s="44">
        <v>3.0</v>
      </c>
      <c r="AH56" s="44">
        <v>1.0</v>
      </c>
      <c r="AI56" s="44">
        <v>0.0</v>
      </c>
      <c r="AJ56" s="45">
        <v>5.0</v>
      </c>
      <c r="AK56" s="47">
        <v>3.0</v>
      </c>
      <c r="AL56" s="47">
        <v>2.0</v>
      </c>
      <c r="AM56" s="48">
        <v>8.0</v>
      </c>
      <c r="AN56" s="49">
        <v>3.0</v>
      </c>
      <c r="AO56" s="49">
        <v>0.0</v>
      </c>
      <c r="AP56" s="49">
        <v>1.0</v>
      </c>
      <c r="AQ56" s="49">
        <v>2.0</v>
      </c>
      <c r="AR56" s="49">
        <v>2.0</v>
      </c>
      <c r="AS56" s="49">
        <v>0.0</v>
      </c>
      <c r="AT56" s="50">
        <v>65.0</v>
      </c>
      <c r="AU56" s="52">
        <v>0.0</v>
      </c>
      <c r="AV56" s="53">
        <v>0.0</v>
      </c>
      <c r="AW56" s="53">
        <v>0.0</v>
      </c>
      <c r="AX56" s="53">
        <v>0.0</v>
      </c>
      <c r="AY56" s="53">
        <v>0.0</v>
      </c>
      <c r="AZ56" s="53">
        <v>0.0</v>
      </c>
      <c r="BA56" s="53">
        <v>0.0</v>
      </c>
      <c r="BB56" s="16">
        <v>65.0</v>
      </c>
      <c r="BC56" s="56" t="s">
        <v>34</v>
      </c>
    </row>
    <row r="57">
      <c r="A57" s="11" t="s">
        <v>180</v>
      </c>
      <c r="B57" s="11" t="s">
        <v>190</v>
      </c>
      <c r="C57" s="11" t="s">
        <v>44</v>
      </c>
      <c r="D57" s="11" t="s">
        <v>191</v>
      </c>
      <c r="E57" s="15">
        <v>15.0</v>
      </c>
      <c r="F57" s="16">
        <v>56.0</v>
      </c>
      <c r="G57" s="18" t="s">
        <v>34</v>
      </c>
      <c r="H57" s="20">
        <v>20.0</v>
      </c>
      <c r="I57" s="36">
        <v>7.0</v>
      </c>
      <c r="J57" s="36">
        <v>7.0</v>
      </c>
      <c r="K57" s="36">
        <v>0.0</v>
      </c>
      <c r="L57" s="36">
        <v>6.0</v>
      </c>
      <c r="M57" s="36">
        <v>0.0</v>
      </c>
      <c r="N57" s="37">
        <v>13.0</v>
      </c>
      <c r="O57" s="38">
        <v>4.0</v>
      </c>
      <c r="P57" s="38">
        <v>2.0</v>
      </c>
      <c r="Q57" s="38">
        <v>0.0</v>
      </c>
      <c r="R57" s="38">
        <v>2.0</v>
      </c>
      <c r="S57" s="38">
        <v>0.0</v>
      </c>
      <c r="T57" s="38">
        <v>2.0</v>
      </c>
      <c r="U57" s="38">
        <v>0.0</v>
      </c>
      <c r="V57" s="38">
        <v>2.0</v>
      </c>
      <c r="W57" s="38">
        <v>1.0</v>
      </c>
      <c r="X57" s="39">
        <v>11.0</v>
      </c>
      <c r="Y57" s="41">
        <v>4.0</v>
      </c>
      <c r="Z57" s="41">
        <v>2.0</v>
      </c>
      <c r="AA57" s="41">
        <v>3.0</v>
      </c>
      <c r="AB57" s="41">
        <v>0.0</v>
      </c>
      <c r="AC57" s="41">
        <v>2.0</v>
      </c>
      <c r="AD57" s="43">
        <v>5.0</v>
      </c>
      <c r="AE57" s="44">
        <v>0.0</v>
      </c>
      <c r="AF57" s="44">
        <v>1.0</v>
      </c>
      <c r="AG57" s="44">
        <v>3.0</v>
      </c>
      <c r="AH57" s="44">
        <v>1.0</v>
      </c>
      <c r="AI57" s="44">
        <v>0.0</v>
      </c>
      <c r="AJ57" s="45">
        <v>0.0</v>
      </c>
      <c r="AK57" s="47">
        <v>0.0</v>
      </c>
      <c r="AL57" s="47">
        <v>0.0</v>
      </c>
      <c r="AM57" s="48">
        <v>7.0</v>
      </c>
      <c r="AN57" s="49">
        <v>2.0</v>
      </c>
      <c r="AO57" s="49">
        <v>2.0</v>
      </c>
      <c r="AP57" s="49">
        <v>2.0</v>
      </c>
      <c r="AQ57" s="49">
        <v>1.0</v>
      </c>
      <c r="AR57" s="49">
        <v>0.0</v>
      </c>
      <c r="AS57" s="49">
        <v>0.0</v>
      </c>
      <c r="AT57" s="50">
        <v>56.0</v>
      </c>
      <c r="AU57" s="52">
        <v>0.0</v>
      </c>
      <c r="AV57" s="53">
        <v>0.0</v>
      </c>
      <c r="AW57" s="53">
        <v>0.0</v>
      </c>
      <c r="AX57" s="53">
        <v>0.0</v>
      </c>
      <c r="AY57" s="53">
        <v>0.0</v>
      </c>
      <c r="AZ57" s="53">
        <v>0.0</v>
      </c>
      <c r="BA57" s="53">
        <v>0.0</v>
      </c>
      <c r="BB57" s="16">
        <v>56.0</v>
      </c>
      <c r="BC57" s="56" t="s">
        <v>34</v>
      </c>
    </row>
    <row r="58">
      <c r="A58" s="11" t="s">
        <v>180</v>
      </c>
      <c r="B58" s="11" t="s">
        <v>190</v>
      </c>
      <c r="C58" s="11" t="s">
        <v>44</v>
      </c>
      <c r="D58" s="11" t="s">
        <v>192</v>
      </c>
      <c r="E58" s="15">
        <v>8.1</v>
      </c>
      <c r="F58" s="74">
        <v>51.0</v>
      </c>
      <c r="G58" s="75" t="s">
        <v>147</v>
      </c>
      <c r="H58" s="20">
        <v>20.0</v>
      </c>
      <c r="I58" s="36">
        <v>7.0</v>
      </c>
      <c r="J58" s="36">
        <v>7.0</v>
      </c>
      <c r="K58" s="36">
        <v>0.0</v>
      </c>
      <c r="L58" s="36">
        <v>6.0</v>
      </c>
      <c r="M58" s="36">
        <v>0.0</v>
      </c>
      <c r="N58" s="37">
        <v>12.0</v>
      </c>
      <c r="O58" s="38">
        <v>4.0</v>
      </c>
      <c r="P58" s="38">
        <v>1.0</v>
      </c>
      <c r="Q58" s="38">
        <v>0.0</v>
      </c>
      <c r="R58" s="38">
        <v>2.0</v>
      </c>
      <c r="S58" s="38">
        <v>0.0</v>
      </c>
      <c r="T58" s="38">
        <v>2.0</v>
      </c>
      <c r="U58" s="38">
        <v>0.0</v>
      </c>
      <c r="V58" s="38">
        <v>2.0</v>
      </c>
      <c r="W58" s="38">
        <v>1.0</v>
      </c>
      <c r="X58" s="39">
        <v>10.0</v>
      </c>
      <c r="Y58" s="41">
        <v>4.0</v>
      </c>
      <c r="Z58" s="41">
        <v>1.0</v>
      </c>
      <c r="AA58" s="41">
        <v>3.0</v>
      </c>
      <c r="AB58" s="41">
        <v>0.0</v>
      </c>
      <c r="AC58" s="41">
        <v>2.0</v>
      </c>
      <c r="AD58" s="43">
        <v>7.0</v>
      </c>
      <c r="AE58" s="44">
        <v>2.0</v>
      </c>
      <c r="AF58" s="44">
        <v>1.0</v>
      </c>
      <c r="AG58" s="44">
        <v>3.0</v>
      </c>
      <c r="AH58" s="44">
        <v>1.0</v>
      </c>
      <c r="AI58" s="44">
        <v>0.0</v>
      </c>
      <c r="AJ58" s="45">
        <v>0.0</v>
      </c>
      <c r="AK58" s="47">
        <v>0.0</v>
      </c>
      <c r="AL58" s="47">
        <v>0.0</v>
      </c>
      <c r="AM58" s="48">
        <v>2.0</v>
      </c>
      <c r="AN58" s="49">
        <v>1.0</v>
      </c>
      <c r="AO58" s="49">
        <v>0.0</v>
      </c>
      <c r="AP58" s="49">
        <v>1.0</v>
      </c>
      <c r="AQ58" s="49">
        <v>0.0</v>
      </c>
      <c r="AR58" s="49">
        <v>0.0</v>
      </c>
      <c r="AS58" s="49">
        <v>0.0</v>
      </c>
      <c r="AT58" s="50">
        <v>51.0</v>
      </c>
      <c r="AU58" s="52">
        <v>0.0</v>
      </c>
      <c r="AV58" s="53">
        <v>0.0</v>
      </c>
      <c r="AW58" s="53">
        <v>0.0</v>
      </c>
      <c r="AX58" s="53">
        <v>0.0</v>
      </c>
      <c r="AY58" s="53">
        <v>0.0</v>
      </c>
      <c r="AZ58" s="53">
        <v>0.0</v>
      </c>
      <c r="BA58" s="53">
        <v>0.0</v>
      </c>
      <c r="BB58" s="74">
        <v>51.0</v>
      </c>
      <c r="BC58" s="76" t="s">
        <v>147</v>
      </c>
    </row>
    <row r="59">
      <c r="A59" s="11" t="s">
        <v>180</v>
      </c>
      <c r="B59" s="11" t="s">
        <v>190</v>
      </c>
      <c r="C59" s="11" t="s">
        <v>44</v>
      </c>
      <c r="D59" s="11" t="s">
        <v>193</v>
      </c>
      <c r="E59" s="15">
        <v>7.0</v>
      </c>
      <c r="F59" s="74">
        <v>50.0</v>
      </c>
      <c r="G59" s="75" t="s">
        <v>147</v>
      </c>
      <c r="H59" s="20">
        <v>20.0</v>
      </c>
      <c r="I59" s="36">
        <v>7.0</v>
      </c>
      <c r="J59" s="36">
        <v>7.0</v>
      </c>
      <c r="K59" s="36">
        <v>0.0</v>
      </c>
      <c r="L59" s="36">
        <v>6.0</v>
      </c>
      <c r="M59" s="36">
        <v>0.0</v>
      </c>
      <c r="N59" s="37">
        <v>11.0</v>
      </c>
      <c r="O59" s="38">
        <v>4.0</v>
      </c>
      <c r="P59" s="38">
        <v>0.0</v>
      </c>
      <c r="Q59" s="38">
        <v>0.0</v>
      </c>
      <c r="R59" s="38">
        <v>2.0</v>
      </c>
      <c r="S59" s="38">
        <v>0.0</v>
      </c>
      <c r="T59" s="38">
        <v>2.0</v>
      </c>
      <c r="U59" s="38">
        <v>0.0</v>
      </c>
      <c r="V59" s="38">
        <v>2.0</v>
      </c>
      <c r="W59" s="38">
        <v>1.0</v>
      </c>
      <c r="X59" s="39">
        <v>10.0</v>
      </c>
      <c r="Y59" s="41">
        <v>4.0</v>
      </c>
      <c r="Z59" s="41">
        <v>1.0</v>
      </c>
      <c r="AA59" s="41">
        <v>3.0</v>
      </c>
      <c r="AB59" s="41">
        <v>0.0</v>
      </c>
      <c r="AC59" s="41">
        <v>2.0</v>
      </c>
      <c r="AD59" s="43">
        <v>7.0</v>
      </c>
      <c r="AE59" s="44">
        <v>2.0</v>
      </c>
      <c r="AF59" s="44">
        <v>1.0</v>
      </c>
      <c r="AG59" s="44">
        <v>3.0</v>
      </c>
      <c r="AH59" s="44">
        <v>1.0</v>
      </c>
      <c r="AI59" s="44">
        <v>0.0</v>
      </c>
      <c r="AJ59" s="45">
        <v>0.0</v>
      </c>
      <c r="AK59" s="47">
        <v>0.0</v>
      </c>
      <c r="AL59" s="47">
        <v>0.0</v>
      </c>
      <c r="AM59" s="48">
        <v>2.0</v>
      </c>
      <c r="AN59" s="49">
        <v>1.0</v>
      </c>
      <c r="AO59" s="49">
        <v>0.0</v>
      </c>
      <c r="AP59" s="49">
        <v>1.0</v>
      </c>
      <c r="AQ59" s="49">
        <v>0.0</v>
      </c>
      <c r="AR59" s="49">
        <v>0.0</v>
      </c>
      <c r="AS59" s="49">
        <v>0.0</v>
      </c>
      <c r="AT59" s="50">
        <v>50.0</v>
      </c>
      <c r="AU59" s="52">
        <v>0.0</v>
      </c>
      <c r="AV59" s="53">
        <v>0.0</v>
      </c>
      <c r="AW59" s="53">
        <v>0.0</v>
      </c>
      <c r="AX59" s="53">
        <v>0.0</v>
      </c>
      <c r="AY59" s="53">
        <v>0.0</v>
      </c>
      <c r="AZ59" s="53">
        <v>0.0</v>
      </c>
      <c r="BA59" s="53">
        <v>0.0</v>
      </c>
      <c r="BB59" s="74">
        <v>50.0</v>
      </c>
      <c r="BC59" s="76" t="s">
        <v>147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sheetData>
    <row r="1">
      <c r="A1" s="1" t="str">
        <f>IFERROR(__xludf.DUMMYFUNCTION("IMPORTRANGE(""https://docs.google.com/spreadsheets/d/14JAeQLQMy3RX_5HOn66xTBMOy2GVkEa6d2x5BhwqeN0/edit#gid=1882708742"",""2014 Public!B1:J1"")"),"Country")</f>
        <v>Country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6</v>
      </c>
      <c r="H1" s="5" t="s">
        <v>7</v>
      </c>
      <c r="I1" s="6" t="s">
        <v>8</v>
      </c>
      <c r="J1" s="13" t="str">
        <f>IFERROR(__xludf.DUMMYFUNCTION("IMPORTRANGE(""https://docs.google.com/spreadsheets/d/14JAeQLQMy3RX_5HOn66xTBMOy2GVkEa6d2x5BhwqeN0/edit#gid=1882708742"",""2014 Public!L1:L1"")"),"Busway alignment")</f>
        <v>Busway alignment</v>
      </c>
      <c r="K1" s="6" t="str">
        <f>IFERROR(__xludf.DUMMYFUNCTION("IMPORTRANGE(""https://docs.google.com/spreadsheets/d/14JAeQLQMy3RX_5HOn66xTBMOy2GVkEa6d2x5BhwqeN0/edit#gid=1882708742"",""2014 Public!N1:N1"")"),"Off-board fare collection")</f>
        <v>Off-board fare collection</v>
      </c>
      <c r="L1" s="13" t="str">
        <f>IFERROR(__xludf.DUMMYFUNCTION("IMPORTRANGE(""https://docs.google.com/spreadsheets/d/14JAeQLQMy3RX_5HOn66xTBMOy2GVkEa6d2x5BhwqeN0/edit#gid=1882708742"",""2014 Public!P1:P1"")"),"Intersection treatments")</f>
        <v>Intersection treatments</v>
      </c>
      <c r="M1" s="6" t="str">
        <f>IFERROR(__xludf.DUMMYFUNCTION("IMPORTRANGE(""https://docs.google.com/spreadsheets/d/14JAeQLQMy3RX_5HOn66xTBMOy2GVkEa6d2x5BhwqeN0/edit#gid=1882708742"",""2014 Public!R1:R1"")"),"Platform-level boarding")</f>
        <v>Platform-level boarding</v>
      </c>
      <c r="N1" s="8" t="str">
        <f>IFERROR(__xludf.DUMMYFUNCTION("IMPORTRANGE(""https://docs.google.com/spreadsheets/d/14JAeQLQMy3RX_5HOn66xTBMOy2GVkEa6d2x5BhwqeN0/edit#gid=1882708742"",""2014 Public!T1:U1"")"),"Service Planning")</f>
        <v>Service Planning</v>
      </c>
      <c r="O1" s="10" t="s">
        <v>14</v>
      </c>
      <c r="P1" s="25" t="str">
        <f>IFERROR(__xludf.DUMMYFUNCTION("IMPORTRANGE(""https://docs.google.com/spreadsheets/d/14JAeQLQMy3RX_5HOn66xTBMOy2GVkEa6d2x5BhwqeN0/edit#gid=1882708742"",""2014 Public!W1:W1"")"),"Express, limited, and local services")</f>
        <v>Express, limited, and local services</v>
      </c>
      <c r="Q1" s="10" t="str">
        <f>IFERROR(__xludf.DUMMYFUNCTION("IMPORTRANGE(""https://docs.google.com/spreadsheets/d/14JAeQLQMy3RX_5HOn66xTBMOy2GVkEa6d2x5BhwqeN0/edit#gid=1882708742"",""2014 Public!Y1:Y1"")"),"Control center")</f>
        <v>Control center</v>
      </c>
      <c r="R1" s="25" t="str">
        <f>IFERROR(__xludf.DUMMYFUNCTION("IMPORTRANGE(""https://docs.google.com/spreadsheets/d/14JAeQLQMy3RX_5HOn66xTBMOy2GVkEa6d2x5BhwqeN0/edit#gid=1882708742"",""2014 Public!AA1:AA1"")"),"Located In top ten corridors")</f>
        <v>Located In top ten corridors</v>
      </c>
      <c r="S1" s="10" t="str">
        <f>IFERROR(__xludf.DUMMYFUNCTION("IMPORTRANGE(""https://docs.google.com/spreadsheets/d/14JAeQLQMy3RX_5HOn66xTBMOy2GVkEa6d2x5BhwqeN0/edit#gid=1882708742"",""2014 Public!AC1:AC1"")"),"Demand Profile")</f>
        <v>Demand Profile</v>
      </c>
      <c r="T1" s="25" t="str">
        <f>IFERROR(__xludf.DUMMYFUNCTION("IMPORTRANGE(""https://docs.google.com/spreadsheets/d/14JAeQLQMy3RX_5HOn66xTBMOy2GVkEa6d2x5BhwqeN0/edit#gid=1882708742"",""2014 Public!AE1:AE1"")"),"Hours of operations")</f>
        <v>Hours of operations</v>
      </c>
      <c r="U1" s="10" t="str">
        <f>IFERROR(__xludf.DUMMYFUNCTION("IMPORTRANGE(""https://docs.google.com/spreadsheets/d/14JAeQLQMy3RX_5HOn66xTBMOy2GVkEa6d2x5BhwqeN0/edit#gid=1882708742"",""2014 Public!AG1:AG1"")"),"Multi-corridor network")</f>
        <v>Multi-corridor network</v>
      </c>
      <c r="V1" s="12" t="str">
        <f>IFERROR(__xludf.DUMMYFUNCTION("IMPORTRANGE(""https://docs.google.com/spreadsheets/d/14JAeQLQMy3RX_5HOn66xTBMOy2GVkEa6d2x5BhwqeN0/edit#gid=1882708742"",""2014 Public!AI1:AJ1"")"),"Infrastructure")</f>
        <v>Infrastructure</v>
      </c>
      <c r="W1" s="14" t="s">
        <v>28</v>
      </c>
      <c r="X1" s="32" t="str">
        <f>IFERROR(__xludf.DUMMYFUNCTION("IMPORTRANGE(""https://docs.google.com/spreadsheets/d/14JAeQLQMy3RX_5HOn66xTBMOy2GVkEa6d2x5BhwqeN0/edit#gid=1882708742"",""2014 Public!AL1:AL1"")"),"Minimizing bus emissions")</f>
        <v>Minimizing bus emissions</v>
      </c>
      <c r="Y1" s="14" t="str">
        <f>IFERROR(__xludf.DUMMYFUNCTION("IMPORTRANGE(""https://docs.google.com/spreadsheets/d/14JAeQLQMy3RX_5HOn66xTBMOy2GVkEa6d2x5BhwqeN0/edit#gid=1882708742"",""2014 Public!AN1:AN1"")"),"Stations set back from intersections")</f>
        <v>Stations set back from intersections</v>
      </c>
      <c r="Z1" s="32" t="str">
        <f>IFERROR(__xludf.DUMMYFUNCTION("IMPORTRANGE(""https://docs.google.com/spreadsheets/d/14JAeQLQMy3RX_5HOn66xTBMOy2GVkEa6d2x5BhwqeN0/edit#gid=1882708742"",""2014 Public!AP1:AP1"")"),"Center stations")</f>
        <v>Center stations</v>
      </c>
      <c r="AA1" s="14" t="str">
        <f>IFERROR(__xludf.DUMMYFUNCTION("IMPORTRANGE(""https://docs.google.com/spreadsheets/d/14JAeQLQMy3RX_5HOn66xTBMOy2GVkEa6d2x5BhwqeN0/edit#gid=1882708742"",""2014 Public!AR1:AR1"")"),"Pavement quality")</f>
        <v>Pavement quality</v>
      </c>
      <c r="AB1" s="17" t="str">
        <f>IFERROR(__xludf.DUMMYFUNCTION("IMPORTRANGE(""https://docs.google.com/spreadsheets/d/14JAeQLQMy3RX_5HOn66xTBMOy2GVkEa6d2x5BhwqeN0/edit#gid=1882708742"",""2014 Public!AT1:AU1"")"),"Station Design and Station-bus Interface")</f>
        <v>Station Design and Station-bus Interface</v>
      </c>
      <c r="AC1" s="19" t="s">
        <v>35</v>
      </c>
      <c r="AD1" s="35" t="str">
        <f>IFERROR(__xludf.DUMMYFUNCTION("IMPORTRANGE(""https://docs.google.com/spreadsheets/d/14JAeQLQMy3RX_5HOn66xTBMOy2GVkEa6d2x5BhwqeN0/edit#gid=1882708742"",""2014 Public!AW1:AW1"")"),"Safe and comfortable stations")</f>
        <v>Safe and comfortable stations</v>
      </c>
      <c r="AE1" s="19" t="str">
        <f>IFERROR(__xludf.DUMMYFUNCTION("IMPORTRANGE(""https://docs.google.com/spreadsheets/d/14JAeQLQMy3RX_5HOn66xTBMOy2GVkEa6d2x5BhwqeN0/edit#gid=1882708742"",""2014 Public!AY1:AY1"")"),"Number of doors on bus")</f>
        <v>Number of doors on bus</v>
      </c>
      <c r="AF1" s="35" t="str">
        <f>IFERROR(__xludf.DUMMYFUNCTION("IMPORTRANGE(""https://docs.google.com/spreadsheets/d/14JAeQLQMy3RX_5HOn66xTBMOy2GVkEa6d2x5BhwqeN0/edit#gid=1882708742"",""2014 Public!BA1:BA1"")"),"Docking bays and sub-stops")</f>
        <v>Docking bays and sub-stops</v>
      </c>
      <c r="AG1" s="19" t="str">
        <f>IFERROR(__xludf.DUMMYFUNCTION("IMPORTRANGE(""https://docs.google.com/spreadsheets/d/14JAeQLQMy3RX_5HOn66xTBMOy2GVkEa6d2x5BhwqeN0/edit#gid=1882708742"",""2014 Public!BC1:BC1"")"),"Sliding doors in BRT stations")</f>
        <v>Sliding doors in BRT stations</v>
      </c>
      <c r="AH1" s="21" t="str">
        <f>IFERROR(__xludf.DUMMYFUNCTION("IMPORTRANGE(""https://docs.google.com/spreadsheets/d/14JAeQLQMy3RX_5HOn66xTBMOy2GVkEa6d2x5BhwqeN0/edit#gid=1882708742"",""2014 Public!BE1:BF1"")"),"Communications and Marketing")</f>
        <v>Communications and Marketing</v>
      </c>
      <c r="AI1" s="40" t="s">
        <v>41</v>
      </c>
      <c r="AJ1" s="42" t="str">
        <f>IFERROR(__xludf.DUMMYFUNCTION("IMPORTRANGE(""https://docs.google.com/spreadsheets/d/14JAeQLQMy3RX_5HOn66xTBMOy2GVkEa6d2x5BhwqeN0/edit#gid=1882708742"",""2014 Public!BH1:BH1"")"),"Passenger information")</f>
        <v>Passenger information</v>
      </c>
      <c r="AK1" s="27" t="str">
        <f>IFERROR(__xludf.DUMMYFUNCTION("IMPORTRANGE(""https://docs.google.com/spreadsheets/d/14JAeQLQMy3RX_5HOn66xTBMOy2GVkEa6d2x5BhwqeN0/edit#gid=1882708742"",""2014 Public!BJ1:BK1"")"),"Integration and Access")</f>
        <v>Integration and Access</v>
      </c>
      <c r="AL1" s="28" t="s">
        <v>53</v>
      </c>
      <c r="AM1" s="46" t="str">
        <f>IFERROR(__xludf.DUMMYFUNCTION("IMPORTRANGE(""https://docs.google.com/spreadsheets/d/14JAeQLQMy3RX_5HOn66xTBMOy2GVkEa6d2x5BhwqeN0/edit#gid=1882708742"",""2014 Public!BM1:BM1"")"),"Integration with other public transport")</f>
        <v>Integration with other public transport</v>
      </c>
      <c r="AN1" s="46" t="str">
        <f>IFERROR(__xludf.DUMMYFUNCTION("IMPORTRANGE(""https://docs.google.com/spreadsheets/d/14JAeQLQMy3RX_5HOn66xTBMOy2GVkEa6d2x5BhwqeN0/edit#gid=1882708742"",""2014 Public!BO1:BO1"")"),"Pedestrian access")</f>
        <v>Pedestrian access</v>
      </c>
      <c r="AO1" s="28" t="str">
        <f>IFERROR(__xludf.DUMMYFUNCTION("IMPORTRANGE(""https://docs.google.com/spreadsheets/d/14JAeQLQMy3RX_5HOn66xTBMOy2GVkEa6d2x5BhwqeN0/edit#gid=1882708742"",""2014 Public!BQ1:BQ1"")"),"Secure bicycle parking")</f>
        <v>Secure bicycle parking</v>
      </c>
      <c r="AP1" s="46" t="str">
        <f>IFERROR(__xludf.DUMMYFUNCTION("IMPORTRANGE(""https://docs.google.com/spreadsheets/d/14JAeQLQMy3RX_5HOn66xTBMOy2GVkEa6d2x5BhwqeN0/edit#gid=1882708742"",""2014 Public!BS1:BS1"")"),"Bicycle lanes")</f>
        <v>Bicycle lanes</v>
      </c>
      <c r="AQ1" s="28" t="str">
        <f>IFERROR(__xludf.DUMMYFUNCTION("IMPORTRANGE(""https://docs.google.com/spreadsheets/d/14JAeQLQMy3RX_5HOn66xTBMOy2GVkEa6d2x5BhwqeN0/edit#gid=1882708742"",""2014 Public!BU1:BU1"")"),"Bicycle-sharing integration")</f>
        <v>Bicycle-sharing integration</v>
      </c>
      <c r="AR1" s="51" t="str">
        <f>IFERROR(__xludf.DUMMYFUNCTION("IMPORTRANGE(""https://docs.google.com/spreadsheets/d/14JAeQLQMy3RX_5HOn66xTBMOy2GVkEa6d2x5BhwqeN0/edit#gid=1882708742"",""2014 Public!BW1:BW1"")"),"DESIGN TOTAL")</f>
        <v>DESIGN TOTAL</v>
      </c>
      <c r="AS1" s="33" t="str">
        <f>IFERROR(__xludf.DUMMYFUNCTION("IMPORTRANGE(""https://docs.google.com/spreadsheets/d/14JAeQLQMy3RX_5HOn66xTBMOy2GVkEa6d2x5BhwqeN0/edit#gid=1882708742"",""2014 Public!BZ1:CA1"")"),"Point Deductions")</f>
        <v>Point Deductions</v>
      </c>
      <c r="AT1" s="34" t="s">
        <v>64</v>
      </c>
      <c r="AU1" s="34" t="str">
        <f>IFERROR(__xludf.DUMMYFUNCTION("IMPORTRANGE(""https://docs.google.com/spreadsheets/d/14JAeQLQMy3RX_5HOn66xTBMOy2GVkEa6d2x5BhwqeN0/edit#gid=1882708742"",""2014 Public!CC1:CC1"")"),"Peak passengers per hour per direction (pphpd) below 1,000")</f>
        <v>Peak passengers per hour per direction (pphpd) below 1,000</v>
      </c>
      <c r="AV1" s="34" t="str">
        <f>IFERROR(__xludf.DUMMYFUNCTION("IMPORTRANGE(""https://docs.google.com/spreadsheets/d/14JAeQLQMy3RX_5HOn66xTBMOy2GVkEa6d2x5BhwqeN0/edit#gid=1882708742"",""2014 Public!CE1:CE1"")"),"Lack of enforcement of right-of-way")</f>
        <v>Lack of enforcement of right-of-way</v>
      </c>
      <c r="AW1" s="55" t="str">
        <f>IFERROR(__xludf.DUMMYFUNCTION("IMPORTRANGE(""https://docs.google.com/spreadsheets/d/14JAeQLQMy3RX_5HOn66xTBMOy2GVkEa6d2x5BhwqeN0/edit#gid=1882708742"",""2014 Public!CG1:CG1"")"),"Significant gap between bus floor and station platform")</f>
        <v>Significant gap between bus floor and station platform</v>
      </c>
      <c r="AX1" s="34" t="str">
        <f>IFERROR(__xludf.DUMMYFUNCTION("IMPORTRANGE(""https://docs.google.com/spreadsheets/d/14JAeQLQMy3RX_5HOn66xTBMOy2GVkEa6d2x5BhwqeN0/edit#gid=1882708742"",""2014 Public!CI1:CI1"")"),"Overcrowding")</f>
        <v>Overcrowding</v>
      </c>
      <c r="AY1" s="55" t="str">
        <f>IFERROR(__xludf.DUMMYFUNCTION("IMPORTRANGE(""https://docs.google.com/spreadsheets/d/14JAeQLQMy3RX_5HOn66xTBMOy2GVkEa6d2x5BhwqeN0/edit#gid=1882708742"",""2014 Public!CK1:CK1"")"),"Peak frequency")</f>
        <v>Peak frequency</v>
      </c>
      <c r="AZ1" s="34" t="str">
        <f>IFERROR(__xludf.DUMMYFUNCTION("IMPORTRANGE(""https://docs.google.com/spreadsheets/d/14JAeQLQMy3RX_5HOn66xTBMOy2GVkEa6d2x5BhwqeN0/edit#gid=1882708742"",""2014 Public!CM1:CM1"")"),"Off-peak frequency")</f>
        <v>Off-peak frequency</v>
      </c>
      <c r="BA1" s="55" t="str">
        <f>IFERROR(__xludf.DUMMYFUNCTION("IMPORTRANGE(""https://docs.google.com/spreadsheets/d/14JAeQLQMy3RX_5HOn66xTBMOy2GVkEa6d2x5BhwqeN0/edit#gid=1882708742"",""2014 Public!CO1:CO1"")"),"Poorly-maintained Busway, Buses, Stations and Technology Systems")</f>
        <v>Poorly-maintained Busway, Buses, Stations and Technology Systems</v>
      </c>
      <c r="BB1" s="3" t="str">
        <f>IFERROR(__xludf.DUMMYFUNCTION("IMPORTRANGE(""https://docs.google.com/spreadsheets/d/14JAeQLQMy3RX_5HOn66xTBMOy2GVkEa6d2x5BhwqeN0/edit#gid=1882708742"",""2014 Public!CR1:CS1"")"),"Total Score")</f>
        <v>Total Score</v>
      </c>
      <c r="BC1" s="4" t="s">
        <v>6</v>
      </c>
    </row>
    <row r="2">
      <c r="A2" s="11" t="str">
        <f>IFERROR(__xludf.DUMMYFUNCTION("IMPORTRANGE(""https://docs.google.com/spreadsheets/d/14JAeQLQMy3RX_5HOn66xTBMOy2GVkEa6d2x5BhwqeN0/edit#gid=1882708742"",""2014 Public!B4:J59"")"),"Argentina")</f>
        <v>Argentina</v>
      </c>
      <c r="B2" s="11" t="s">
        <v>25</v>
      </c>
      <c r="C2" s="11" t="s">
        <v>26</v>
      </c>
      <c r="D2" s="11" t="s">
        <v>158</v>
      </c>
      <c r="E2" s="15">
        <v>3.5</v>
      </c>
      <c r="F2" s="24">
        <v>70.0</v>
      </c>
      <c r="G2" s="26" t="s">
        <v>159</v>
      </c>
      <c r="H2" s="20">
        <v>28.0</v>
      </c>
      <c r="I2" s="36">
        <v>8.0</v>
      </c>
      <c r="J2" s="59">
        <f>IFERROR(__xludf.DUMMYFUNCTION("IMPORTRANGE(""https://docs.google.com/spreadsheets/d/14JAeQLQMy3RX_5HOn66xTBMOy2GVkEa6d2x5BhwqeN0/edit#gid=1882708742"",""2014 Public!L4:L59"")"),"8")</f>
        <v>8</v>
      </c>
      <c r="K2" s="36">
        <f>IFERROR(__xludf.DUMMYFUNCTION("IMPORTRANGE(""https://docs.google.com/spreadsheets/d/14JAeQLQMy3RX_5HOn66xTBMOy2GVkEa6d2x5BhwqeN0/edit#gid=1882708742"",""2014 Public!N4:N59"")"),"0")</f>
        <v>0</v>
      </c>
      <c r="L2" s="59">
        <f>IFERROR(__xludf.DUMMYFUNCTION("IMPORTRANGE(""https://docs.google.com/spreadsheets/d/14JAeQLQMy3RX_5HOn66xTBMOy2GVkEa6d2x5BhwqeN0/edit#gid=1882708742"",""2014 Public!P4:P59"")"),"6")</f>
        <v>6</v>
      </c>
      <c r="M2" s="36">
        <f>IFERROR(__xludf.DUMMYFUNCTION("IMPORTRANGE(""https://docs.google.com/spreadsheets/d/14JAeQLQMy3RX_5HOn66xTBMOy2GVkEa6d2x5BhwqeN0/edit#gid=1882708742"",""2014 Public!R4:R59"")"),"6")</f>
        <v>6</v>
      </c>
      <c r="N2" s="37">
        <f>IFERROR(__xludf.DUMMYFUNCTION("IMPORTRANGE(""https://docs.google.com/spreadsheets/d/14JAeQLQMy3RX_5HOn66xTBMOy2GVkEa6d2x5BhwqeN0/edit#gid=1882708742"",""2014 Public!T4:U59"")"),"13")</f>
        <v>13</v>
      </c>
      <c r="O2" s="38">
        <v>4.0</v>
      </c>
      <c r="P2" s="61">
        <f>IFERROR(__xludf.DUMMYFUNCTION("IMPORTRANGE(""https://docs.google.com/spreadsheets/d/14JAeQLQMy3RX_5HOn66xTBMOy2GVkEa6d2x5BhwqeN0/edit#gid=1882708742"",""2014 Public!W4:W59"")"),"0")</f>
        <v>0</v>
      </c>
      <c r="Q2" s="38">
        <f>IFERROR(__xludf.DUMMYFUNCTION("IMPORTRANGE(""https://docs.google.com/spreadsheets/d/14JAeQLQMy3RX_5HOn66xTBMOy2GVkEa6d2x5BhwqeN0/edit#gid=1882708742"",""2014 Public!Y4:Y59"")"),"0")</f>
        <v>0</v>
      </c>
      <c r="R2" s="61">
        <f>IFERROR(__xludf.DUMMYFUNCTION("IMPORTRANGE(""https://docs.google.com/spreadsheets/d/14JAeQLQMy3RX_5HOn66xTBMOy2GVkEa6d2x5BhwqeN0/edit#gid=1882708742"",""2014 Public!AA4:AA59"")"),"2")</f>
        <v>2</v>
      </c>
      <c r="S2" s="38">
        <f>IFERROR(__xludf.DUMMYFUNCTION("IMPORTRANGE(""https://docs.google.com/spreadsheets/d/14JAeQLQMy3RX_5HOn66xTBMOy2GVkEa6d2x5BhwqeN0/edit#gid=1882708742"",""2014 Public!AC4:AC59"")"),"3")</f>
        <v>3</v>
      </c>
      <c r="T2" s="61">
        <f>IFERROR(__xludf.DUMMYFUNCTION("IMPORTRANGE(""https://docs.google.com/spreadsheets/d/14JAeQLQMy3RX_5HOn66xTBMOy2GVkEa6d2x5BhwqeN0/edit#gid=1882708742"",""2014 Public!AE4:AE59"")"),"2")</f>
        <v>2</v>
      </c>
      <c r="U2" s="38">
        <f>IFERROR(__xludf.DUMMYFUNCTION("IMPORTRANGE(""https://docs.google.com/spreadsheets/d/14JAeQLQMy3RX_5HOn66xTBMOy2GVkEa6d2x5BhwqeN0/edit#gid=1882708742"",""2014 Public!AG4:AG59"")"),"2")</f>
        <v>2</v>
      </c>
      <c r="V2" s="39">
        <f>IFERROR(__xludf.DUMMYFUNCTION("IMPORTRANGE(""https://docs.google.com/spreadsheets/d/14JAeQLQMy3RX_5HOn66xTBMOy2GVkEa6d2x5BhwqeN0/edit#gid=1882708742"",""2014 Public!AI4:AJ59"")"),"11")</f>
        <v>11</v>
      </c>
      <c r="W2" s="41">
        <v>4.0</v>
      </c>
      <c r="X2" s="62">
        <f>IFERROR(__xludf.DUMMYFUNCTION("IMPORTRANGE(""https://docs.google.com/spreadsheets/d/14JAeQLQMy3RX_5HOn66xTBMOy2GVkEa6d2x5BhwqeN0/edit#gid=1882708742"",""2014 Public!AL4:AL59"")"),"0")</f>
        <v>0</v>
      </c>
      <c r="Y2" s="41">
        <f>IFERROR(__xludf.DUMMYFUNCTION("IMPORTRANGE(""https://docs.google.com/spreadsheets/d/14JAeQLQMy3RX_5HOn66xTBMOy2GVkEa6d2x5BhwqeN0/edit#gid=1882708742"",""2014 Public!AN4:AN59"")"),"3")</f>
        <v>3</v>
      </c>
      <c r="Z2" s="62">
        <f>IFERROR(__xludf.DUMMYFUNCTION("IMPORTRANGE(""https://docs.google.com/spreadsheets/d/14JAeQLQMy3RX_5HOn66xTBMOy2GVkEa6d2x5BhwqeN0/edit#gid=1882708742"",""2014 Public!AP4:AP59"")"),"2")</f>
        <v>2</v>
      </c>
      <c r="AA2" s="41">
        <f>IFERROR(__xludf.DUMMYFUNCTION("IMPORTRANGE(""https://docs.google.com/spreadsheets/d/14JAeQLQMy3RX_5HOn66xTBMOy2GVkEa6d2x5BhwqeN0/edit#gid=1882708742"",""2014 Public!AR4:AR59"")"),"2")</f>
        <v>2</v>
      </c>
      <c r="AB2" s="43">
        <f>IFERROR(__xludf.DUMMYFUNCTION("IMPORTRANGE(""https://docs.google.com/spreadsheets/d/14JAeQLQMy3RX_5HOn66xTBMOy2GVkEa6d2x5BhwqeN0/edit#gid=1882708742"",""2014 Public!AT4:AU59"")"),"8")</f>
        <v>8</v>
      </c>
      <c r="AC2" s="63">
        <v>2.0</v>
      </c>
      <c r="AD2" s="64">
        <f>IFERROR(__xludf.DUMMYFUNCTION("IMPORTRANGE(""https://docs.google.com/spreadsheets/d/14JAeQLQMy3RX_5HOn66xTBMOy2GVkEa6d2x5BhwqeN0/edit#gid=1882708742"",""2014 Public!AW4:AW59"")"),"3")</f>
        <v>3</v>
      </c>
      <c r="AE2" s="63">
        <f>IFERROR(__xludf.DUMMYFUNCTION("IMPORTRANGE(""https://docs.google.com/spreadsheets/d/14JAeQLQMy3RX_5HOn66xTBMOy2GVkEa6d2x5BhwqeN0/edit#gid=1882708742"",""2014 Public!AY4:AY59"")"),"2")</f>
        <v>2</v>
      </c>
      <c r="AF2" s="64">
        <f>IFERROR(__xludf.DUMMYFUNCTION("IMPORTRANGE(""https://docs.google.com/spreadsheets/d/14JAeQLQMy3RX_5HOn66xTBMOy2GVkEa6d2x5BhwqeN0/edit#gid=1882708742"",""2014 Public!BA4:BA59"")"),"1")</f>
        <v>1</v>
      </c>
      <c r="AG2" s="63">
        <f>IFERROR(__xludf.DUMMYFUNCTION("IMPORTRANGE(""https://docs.google.com/spreadsheets/d/14JAeQLQMy3RX_5HOn66xTBMOy2GVkEa6d2x5BhwqeN0/edit#gid=1882708742"",""2014 Public!BC4:BC59"")"),"0")</f>
        <v>0</v>
      </c>
      <c r="AH2" s="45">
        <f>IFERROR(__xludf.DUMMYFUNCTION("IMPORTRANGE(""https://docs.google.com/spreadsheets/d/14JAeQLQMy3RX_5HOn66xTBMOy2GVkEa6d2x5BhwqeN0/edit#gid=1882708742"",""2014 Public!BE4:BF59"")"),"2")</f>
        <v>2</v>
      </c>
      <c r="AI2" s="65">
        <v>1.0</v>
      </c>
      <c r="AJ2" s="65">
        <f>IFERROR(__xludf.DUMMYFUNCTION("IMPORTRANGE(""https://docs.google.com/spreadsheets/d/14JAeQLQMy3RX_5HOn66xTBMOy2GVkEa6d2x5BhwqeN0/edit#gid=1882708742"",""2014 Public!BH4:BH59"")"),"1")</f>
        <v>1</v>
      </c>
      <c r="AK2" s="48">
        <f>IFERROR(__xludf.DUMMYFUNCTION("IMPORTRANGE(""https://docs.google.com/spreadsheets/d/14JAeQLQMy3RX_5HOn66xTBMOy2GVkEa6d2x5BhwqeN0/edit#gid=1882708742"",""2014 Public!BJ4:BK59"")"),"8")</f>
        <v>8</v>
      </c>
      <c r="AL2" s="49">
        <v>3.0</v>
      </c>
      <c r="AM2" s="66">
        <f>IFERROR(__xludf.DUMMYFUNCTION("IMPORTRANGE(""https://docs.google.com/spreadsheets/d/14JAeQLQMy3RX_5HOn66xTBMOy2GVkEa6d2x5BhwqeN0/edit#gid=1882708742"",""2014 Public!BM4:BM59"")"),"1")</f>
        <v>1</v>
      </c>
      <c r="AN2" s="66">
        <f>IFERROR(__xludf.DUMMYFUNCTION("IMPORTRANGE(""https://docs.google.com/spreadsheets/d/14JAeQLQMy3RX_5HOn66xTBMOy2GVkEa6d2x5BhwqeN0/edit#gid=1882708742"",""2014 Public!BO4:BO59"")"),"3")</f>
        <v>3</v>
      </c>
      <c r="AO2" s="49">
        <f>IFERROR(__xludf.DUMMYFUNCTION("IMPORTRANGE(""https://docs.google.com/spreadsheets/d/14JAeQLQMy3RX_5HOn66xTBMOy2GVkEa6d2x5BhwqeN0/edit#gid=1882708742"",""2014 Public!BQ4:BQ59"")"),"0")</f>
        <v>0</v>
      </c>
      <c r="AP2" s="66">
        <f>IFERROR(__xludf.DUMMYFUNCTION("IMPORTRANGE(""https://docs.google.com/spreadsheets/d/14JAeQLQMy3RX_5HOn66xTBMOy2GVkEa6d2x5BhwqeN0/edit#gid=1882708742"",""2014 Public!BS4:BS59"")"),"1")</f>
        <v>1</v>
      </c>
      <c r="AQ2" s="49">
        <f>IFERROR(__xludf.DUMMYFUNCTION("IMPORTRANGE(""https://docs.google.com/spreadsheets/d/14JAeQLQMy3RX_5HOn66xTBMOy2GVkEa6d2x5BhwqeN0/edit#gid=1882708742"",""2014 Public!BU4:BU59"")"),"0")</f>
        <v>0</v>
      </c>
      <c r="AR2" s="67">
        <f>IFERROR(__xludf.DUMMYFUNCTION("IMPORTRANGE(""https://docs.google.com/spreadsheets/d/14JAeQLQMy3RX_5HOn66xTBMOy2GVkEa6d2x5BhwqeN0/edit#gid=1882708742"",""2014 Public!BW4:BW59"")"),"70")</f>
        <v>70</v>
      </c>
      <c r="AS2" s="52">
        <f>IFERROR(__xludf.DUMMYFUNCTION("IMPORTRANGE(""https://docs.google.com/spreadsheets/d/14JAeQLQMy3RX_5HOn66xTBMOy2GVkEa6d2x5BhwqeN0/edit#gid=1882708742"",""2014 Public!BZ4:CA59"")"),"0")</f>
        <v>0</v>
      </c>
      <c r="AT2" s="53">
        <v>0.0</v>
      </c>
      <c r="AU2" s="53">
        <f>IFERROR(__xludf.DUMMYFUNCTION("IMPORTRANGE(""https://docs.google.com/spreadsheets/d/14JAeQLQMy3RX_5HOn66xTBMOy2GVkEa6d2x5BhwqeN0/edit#gid=1882708742"",""2014 Public!CC4:CC59"")"),"0")</f>
        <v>0</v>
      </c>
      <c r="AV2" s="53">
        <f>IFERROR(__xludf.DUMMYFUNCTION("IMPORTRANGE(""https://docs.google.com/spreadsheets/d/14JAeQLQMy3RX_5HOn66xTBMOy2GVkEa6d2x5BhwqeN0/edit#gid=1882708742"",""2014 Public!CE4:CE59"")"),"0")</f>
        <v>0</v>
      </c>
      <c r="AW2" s="68">
        <f>IFERROR(__xludf.DUMMYFUNCTION("IMPORTRANGE(""https://docs.google.com/spreadsheets/d/14JAeQLQMy3RX_5HOn66xTBMOy2GVkEa6d2x5BhwqeN0/edit#gid=1882708742"",""2014 Public!CG4:CG59"")"),"0")</f>
        <v>0</v>
      </c>
      <c r="AX2" s="53">
        <f>IFERROR(__xludf.DUMMYFUNCTION("IMPORTRANGE(""https://docs.google.com/spreadsheets/d/14JAeQLQMy3RX_5HOn66xTBMOy2GVkEa6d2x5BhwqeN0/edit#gid=1882708742"",""2014 Public!CI4:CI59"")"),"0")</f>
        <v>0</v>
      </c>
      <c r="AY2" s="68">
        <f>IFERROR(__xludf.DUMMYFUNCTION("IMPORTRANGE(""https://docs.google.com/spreadsheets/d/14JAeQLQMy3RX_5HOn66xTBMOy2GVkEa6d2x5BhwqeN0/edit#gid=1882708742"",""2014 Public!CK4:CK59"")"),"0")</f>
        <v>0</v>
      </c>
      <c r="AZ2" s="53">
        <f>IFERROR(__xludf.DUMMYFUNCTION("IMPORTRANGE(""https://docs.google.com/spreadsheets/d/14JAeQLQMy3RX_5HOn66xTBMOy2GVkEa6d2x5BhwqeN0/edit#gid=1882708742"",""2014 Public!CM4:CM59"")"),"0")</f>
        <v>0</v>
      </c>
      <c r="BA2" s="68">
        <f>IFERROR(__xludf.DUMMYFUNCTION("IMPORTRANGE(""https://docs.google.com/spreadsheets/d/14JAeQLQMy3RX_5HOn66xTBMOy2GVkEa6d2x5BhwqeN0/edit#gid=1882708742"",""2014 Public!CO4:CO59"")"),"0")</f>
        <v>0</v>
      </c>
      <c r="BB2" s="24">
        <f>IFERROR(__xludf.DUMMYFUNCTION("IMPORTRANGE(""https://docs.google.com/spreadsheets/d/14JAeQLQMy3RX_5HOn66xTBMOy2GVkEa6d2x5BhwqeN0/edit#gid=1882708742"",""2014 Public!CR4:CS59"")"),"70.0")</f>
        <v>70</v>
      </c>
      <c r="BC2" s="58" t="s">
        <v>159</v>
      </c>
    </row>
    <row r="3">
      <c r="A3" s="11" t="s">
        <v>49</v>
      </c>
      <c r="B3" s="11" t="s">
        <v>194</v>
      </c>
      <c r="C3" s="11" t="s">
        <v>195</v>
      </c>
      <c r="D3" s="11" t="s">
        <v>196</v>
      </c>
      <c r="E3" s="15">
        <v>16.0</v>
      </c>
      <c r="F3" s="24">
        <v>79.0</v>
      </c>
      <c r="G3" s="26" t="s">
        <v>159</v>
      </c>
      <c r="H3" s="20">
        <v>37.0</v>
      </c>
      <c r="I3" s="36">
        <v>7.0</v>
      </c>
      <c r="J3" s="59">
        <v>8.0</v>
      </c>
      <c r="K3" s="36">
        <v>8.0</v>
      </c>
      <c r="L3" s="59">
        <v>7.0</v>
      </c>
      <c r="M3" s="36">
        <v>7.0</v>
      </c>
      <c r="N3" s="37">
        <v>19.0</v>
      </c>
      <c r="O3" s="38">
        <v>4.0</v>
      </c>
      <c r="P3" s="61">
        <v>3.0</v>
      </c>
      <c r="Q3" s="38">
        <v>3.0</v>
      </c>
      <c r="R3" s="61">
        <v>2.0</v>
      </c>
      <c r="S3" s="38">
        <v>3.0</v>
      </c>
      <c r="T3" s="61">
        <v>2.0</v>
      </c>
      <c r="U3" s="38">
        <v>2.0</v>
      </c>
      <c r="V3" s="39">
        <v>13.0</v>
      </c>
      <c r="W3" s="41">
        <v>4.0</v>
      </c>
      <c r="X3" s="62">
        <v>2.0</v>
      </c>
      <c r="Y3" s="41">
        <v>3.0</v>
      </c>
      <c r="Z3" s="62">
        <v>2.0</v>
      </c>
      <c r="AA3" s="41">
        <v>2.0</v>
      </c>
      <c r="AB3" s="43">
        <v>10.0</v>
      </c>
      <c r="AC3" s="63">
        <v>2.0</v>
      </c>
      <c r="AD3" s="64">
        <v>3.0</v>
      </c>
      <c r="AE3" s="63">
        <v>3.0</v>
      </c>
      <c r="AF3" s="64">
        <v>1.0</v>
      </c>
      <c r="AG3" s="63">
        <v>1.0</v>
      </c>
      <c r="AH3" s="45">
        <v>4.0</v>
      </c>
      <c r="AI3" s="65">
        <v>3.0</v>
      </c>
      <c r="AJ3" s="65">
        <v>1.0</v>
      </c>
      <c r="AK3" s="48">
        <v>8.0</v>
      </c>
      <c r="AL3" s="49">
        <v>3.0</v>
      </c>
      <c r="AM3" s="66">
        <v>2.0</v>
      </c>
      <c r="AN3" s="66">
        <v>2.0</v>
      </c>
      <c r="AO3" s="49">
        <v>0.0</v>
      </c>
      <c r="AP3" s="66">
        <v>1.0</v>
      </c>
      <c r="AQ3" s="49">
        <v>0.0</v>
      </c>
      <c r="AR3" s="67">
        <v>91.0</v>
      </c>
      <c r="AS3" s="52">
        <v>-12.0</v>
      </c>
      <c r="AT3" s="53">
        <v>0.0</v>
      </c>
      <c r="AU3" s="53">
        <v>0.0</v>
      </c>
      <c r="AV3" s="53">
        <v>-1.0</v>
      </c>
      <c r="AW3" s="68">
        <v>-3.0</v>
      </c>
      <c r="AX3" s="53">
        <v>-5.0</v>
      </c>
      <c r="AY3" s="68">
        <v>0.0</v>
      </c>
      <c r="AZ3" s="53">
        <v>0.0</v>
      </c>
      <c r="BA3" s="68">
        <v>-3.0</v>
      </c>
      <c r="BB3" s="24">
        <v>79.0</v>
      </c>
      <c r="BC3" s="58" t="s">
        <v>159</v>
      </c>
    </row>
    <row r="4">
      <c r="A4" s="11" t="s">
        <v>49</v>
      </c>
      <c r="B4" s="11" t="s">
        <v>194</v>
      </c>
      <c r="C4" s="11" t="s">
        <v>195</v>
      </c>
      <c r="D4" s="11" t="s">
        <v>197</v>
      </c>
      <c r="E4" s="15">
        <v>7.1</v>
      </c>
      <c r="F4" s="29">
        <v>86.0</v>
      </c>
      <c r="G4" s="31" t="s">
        <v>198</v>
      </c>
      <c r="H4" s="20">
        <v>36.0</v>
      </c>
      <c r="I4" s="36">
        <v>8.0</v>
      </c>
      <c r="J4" s="59">
        <v>8.0</v>
      </c>
      <c r="K4" s="36">
        <v>8.0</v>
      </c>
      <c r="L4" s="59">
        <v>5.0</v>
      </c>
      <c r="M4" s="36">
        <v>7.0</v>
      </c>
      <c r="N4" s="37">
        <v>18.0</v>
      </c>
      <c r="O4" s="38">
        <v>4.0</v>
      </c>
      <c r="P4" s="61">
        <v>3.0</v>
      </c>
      <c r="Q4" s="38">
        <v>3.0</v>
      </c>
      <c r="R4" s="61">
        <v>2.0</v>
      </c>
      <c r="S4" s="38">
        <v>3.0</v>
      </c>
      <c r="T4" s="61">
        <v>1.0</v>
      </c>
      <c r="U4" s="38">
        <v>2.0</v>
      </c>
      <c r="V4" s="39">
        <v>12.0</v>
      </c>
      <c r="W4" s="41">
        <v>4.0</v>
      </c>
      <c r="X4" s="62">
        <v>1.0</v>
      </c>
      <c r="Y4" s="41">
        <v>3.0</v>
      </c>
      <c r="Z4" s="62">
        <v>2.0</v>
      </c>
      <c r="AA4" s="41">
        <v>2.0</v>
      </c>
      <c r="AB4" s="43">
        <v>10.0</v>
      </c>
      <c r="AC4" s="63">
        <v>2.0</v>
      </c>
      <c r="AD4" s="64">
        <v>3.0</v>
      </c>
      <c r="AE4" s="63">
        <v>3.0</v>
      </c>
      <c r="AF4" s="64">
        <v>1.0</v>
      </c>
      <c r="AG4" s="63">
        <v>1.0</v>
      </c>
      <c r="AH4" s="45">
        <v>5.0</v>
      </c>
      <c r="AI4" s="65">
        <v>3.0</v>
      </c>
      <c r="AJ4" s="65">
        <v>2.0</v>
      </c>
      <c r="AK4" s="48">
        <v>8.0</v>
      </c>
      <c r="AL4" s="49">
        <v>3.0</v>
      </c>
      <c r="AM4" s="66">
        <v>2.0</v>
      </c>
      <c r="AN4" s="66">
        <v>1.0</v>
      </c>
      <c r="AO4" s="49">
        <v>1.0</v>
      </c>
      <c r="AP4" s="66">
        <v>1.0</v>
      </c>
      <c r="AQ4" s="49">
        <v>0.0</v>
      </c>
      <c r="AR4" s="67">
        <v>89.0</v>
      </c>
      <c r="AS4" s="52">
        <v>-3.0</v>
      </c>
      <c r="AT4" s="53">
        <v>0.0</v>
      </c>
      <c r="AU4" s="53">
        <v>0.0</v>
      </c>
      <c r="AV4" s="53">
        <v>-2.0</v>
      </c>
      <c r="AW4" s="68">
        <v>-1.0</v>
      </c>
      <c r="AX4" s="53">
        <v>0.0</v>
      </c>
      <c r="AY4" s="68">
        <v>0.0</v>
      </c>
      <c r="AZ4" s="53">
        <v>0.0</v>
      </c>
      <c r="BA4" s="68">
        <v>0.0</v>
      </c>
      <c r="BB4" s="29">
        <v>86.0</v>
      </c>
      <c r="BC4" s="60" t="s">
        <v>198</v>
      </c>
    </row>
    <row r="5">
      <c r="A5" s="11" t="s">
        <v>49</v>
      </c>
      <c r="B5" s="11" t="s">
        <v>199</v>
      </c>
      <c r="C5" s="11" t="s">
        <v>200</v>
      </c>
      <c r="D5" s="11" t="s">
        <v>201</v>
      </c>
      <c r="E5" s="15">
        <v>36.2</v>
      </c>
      <c r="F5" s="16">
        <v>59.0</v>
      </c>
      <c r="G5" s="18" t="s">
        <v>202</v>
      </c>
      <c r="H5" s="20">
        <v>30.0</v>
      </c>
      <c r="I5" s="36">
        <v>6.0</v>
      </c>
      <c r="J5" s="59">
        <v>6.0</v>
      </c>
      <c r="K5" s="36">
        <v>7.0</v>
      </c>
      <c r="L5" s="59">
        <v>7.0</v>
      </c>
      <c r="M5" s="36">
        <v>4.0</v>
      </c>
      <c r="N5" s="37">
        <v>14.0</v>
      </c>
      <c r="O5" s="38">
        <v>4.0</v>
      </c>
      <c r="P5" s="61">
        <v>3.0</v>
      </c>
      <c r="Q5" s="38">
        <v>2.0</v>
      </c>
      <c r="R5" s="61">
        <v>2.0</v>
      </c>
      <c r="S5" s="38">
        <v>0.0</v>
      </c>
      <c r="T5" s="61">
        <v>2.0</v>
      </c>
      <c r="U5" s="38">
        <v>1.0</v>
      </c>
      <c r="V5" s="39">
        <v>13.0</v>
      </c>
      <c r="W5" s="41">
        <v>4.0</v>
      </c>
      <c r="X5" s="62">
        <v>2.0</v>
      </c>
      <c r="Y5" s="41">
        <v>3.0</v>
      </c>
      <c r="Z5" s="62">
        <v>2.0</v>
      </c>
      <c r="AA5" s="41">
        <v>2.0</v>
      </c>
      <c r="AB5" s="43">
        <v>5.0</v>
      </c>
      <c r="AC5" s="63">
        <v>0.0</v>
      </c>
      <c r="AD5" s="64">
        <v>2.0</v>
      </c>
      <c r="AE5" s="63">
        <v>2.0</v>
      </c>
      <c r="AF5" s="64">
        <v>1.0</v>
      </c>
      <c r="AG5" s="63">
        <v>0.0</v>
      </c>
      <c r="AH5" s="45">
        <v>2.0</v>
      </c>
      <c r="AI5" s="65">
        <v>2.0</v>
      </c>
      <c r="AJ5" s="65">
        <v>0.0</v>
      </c>
      <c r="AK5" s="48">
        <v>7.0</v>
      </c>
      <c r="AL5" s="49">
        <v>2.0</v>
      </c>
      <c r="AM5" s="66">
        <v>3.0</v>
      </c>
      <c r="AN5" s="66">
        <v>1.0</v>
      </c>
      <c r="AO5" s="49">
        <v>0.0</v>
      </c>
      <c r="AP5" s="66">
        <v>1.0</v>
      </c>
      <c r="AQ5" s="49">
        <v>0.0</v>
      </c>
      <c r="AR5" s="67">
        <v>71.0</v>
      </c>
      <c r="AS5" s="52">
        <v>-12.0</v>
      </c>
      <c r="AT5" s="53">
        <v>0.0</v>
      </c>
      <c r="AU5" s="53">
        <v>0.0</v>
      </c>
      <c r="AV5" s="53">
        <v>0.0</v>
      </c>
      <c r="AW5" s="68">
        <v>-5.0</v>
      </c>
      <c r="AX5" s="53">
        <v>-2.0</v>
      </c>
      <c r="AY5" s="68">
        <v>-2.0</v>
      </c>
      <c r="AZ5" s="53">
        <v>0.0</v>
      </c>
      <c r="BA5" s="68">
        <v>-3.0</v>
      </c>
      <c r="BB5" s="16">
        <v>59.0</v>
      </c>
      <c r="BC5" s="56" t="s">
        <v>202</v>
      </c>
    </row>
    <row r="6">
      <c r="A6" s="11" t="s">
        <v>49</v>
      </c>
      <c r="B6" s="11" t="s">
        <v>203</v>
      </c>
      <c r="C6" s="11" t="s">
        <v>44</v>
      </c>
      <c r="D6" s="11" t="s">
        <v>204</v>
      </c>
      <c r="E6" s="15">
        <v>14.0</v>
      </c>
      <c r="F6" s="16">
        <v>56.0</v>
      </c>
      <c r="G6" s="18" t="s">
        <v>202</v>
      </c>
      <c r="H6" s="20">
        <v>35.0</v>
      </c>
      <c r="I6" s="36">
        <v>8.0</v>
      </c>
      <c r="J6" s="59">
        <v>8.0</v>
      </c>
      <c r="K6" s="36">
        <v>8.0</v>
      </c>
      <c r="L6" s="59">
        <v>7.0</v>
      </c>
      <c r="M6" s="36">
        <v>4.0</v>
      </c>
      <c r="N6" s="37">
        <v>11.0</v>
      </c>
      <c r="O6" s="38">
        <v>4.0</v>
      </c>
      <c r="P6" s="61">
        <v>0.0</v>
      </c>
      <c r="Q6" s="38">
        <v>0.0</v>
      </c>
      <c r="R6" s="61">
        <v>2.0</v>
      </c>
      <c r="S6" s="38">
        <v>3.0</v>
      </c>
      <c r="T6" s="61">
        <v>2.0</v>
      </c>
      <c r="U6" s="38">
        <v>0.0</v>
      </c>
      <c r="V6" s="39">
        <v>5.0</v>
      </c>
      <c r="W6" s="41">
        <v>0.0</v>
      </c>
      <c r="X6" s="62">
        <v>2.0</v>
      </c>
      <c r="Y6" s="41">
        <v>2.0</v>
      </c>
      <c r="Z6" s="62">
        <v>0.0</v>
      </c>
      <c r="AA6" s="41">
        <v>1.0</v>
      </c>
      <c r="AB6" s="43">
        <v>7.0</v>
      </c>
      <c r="AC6" s="63">
        <v>2.0</v>
      </c>
      <c r="AD6" s="64">
        <v>2.0</v>
      </c>
      <c r="AE6" s="63">
        <v>3.0</v>
      </c>
      <c r="AF6" s="64">
        <v>0.0</v>
      </c>
      <c r="AG6" s="63">
        <v>0.0</v>
      </c>
      <c r="AH6" s="45">
        <v>3.0</v>
      </c>
      <c r="AI6" s="65">
        <v>3.0</v>
      </c>
      <c r="AJ6" s="65">
        <v>0.0</v>
      </c>
      <c r="AK6" s="48">
        <v>7.0</v>
      </c>
      <c r="AL6" s="49">
        <v>2.0</v>
      </c>
      <c r="AM6" s="66">
        <v>3.0</v>
      </c>
      <c r="AN6" s="66">
        <v>2.0</v>
      </c>
      <c r="AO6" s="49">
        <v>0.0</v>
      </c>
      <c r="AP6" s="66">
        <v>0.0</v>
      </c>
      <c r="AQ6" s="49">
        <v>0.0</v>
      </c>
      <c r="AR6" s="67">
        <v>68.0</v>
      </c>
      <c r="AS6" s="52">
        <v>-12.0</v>
      </c>
      <c r="AT6" s="53">
        <v>0.0</v>
      </c>
      <c r="AU6" s="53">
        <v>0.0</v>
      </c>
      <c r="AV6" s="53">
        <v>0.0</v>
      </c>
      <c r="AW6" s="68">
        <v>-3.0</v>
      </c>
      <c r="AX6" s="53">
        <v>-5.0</v>
      </c>
      <c r="AY6" s="68">
        <v>0.0</v>
      </c>
      <c r="AZ6" s="53">
        <v>0.0</v>
      </c>
      <c r="BA6" s="68">
        <v>-4.0</v>
      </c>
      <c r="BB6" s="16">
        <v>56.0</v>
      </c>
      <c r="BC6" s="56" t="s">
        <v>202</v>
      </c>
    </row>
    <row r="7">
      <c r="A7" s="11" t="s">
        <v>49</v>
      </c>
      <c r="B7" s="11" t="s">
        <v>73</v>
      </c>
      <c r="C7" s="11" t="s">
        <v>74</v>
      </c>
      <c r="D7" s="11" t="s">
        <v>75</v>
      </c>
      <c r="E7" s="15">
        <v>52.0</v>
      </c>
      <c r="F7" s="24">
        <v>77.0</v>
      </c>
      <c r="G7" s="26" t="s">
        <v>159</v>
      </c>
      <c r="H7" s="20">
        <v>38.0</v>
      </c>
      <c r="I7" s="36">
        <v>8.0</v>
      </c>
      <c r="J7" s="59">
        <v>8.0</v>
      </c>
      <c r="K7" s="36">
        <v>8.0</v>
      </c>
      <c r="L7" s="59">
        <v>7.0</v>
      </c>
      <c r="M7" s="36">
        <v>7.0</v>
      </c>
      <c r="N7" s="37">
        <v>19.0</v>
      </c>
      <c r="O7" s="38">
        <v>4.0</v>
      </c>
      <c r="P7" s="61">
        <v>3.0</v>
      </c>
      <c r="Q7" s="38">
        <v>3.0</v>
      </c>
      <c r="R7" s="61">
        <v>2.0</v>
      </c>
      <c r="S7" s="38">
        <v>3.0</v>
      </c>
      <c r="T7" s="61">
        <v>2.0</v>
      </c>
      <c r="U7" s="38">
        <v>2.0</v>
      </c>
      <c r="V7" s="39">
        <v>12.0</v>
      </c>
      <c r="W7" s="41">
        <v>4.0</v>
      </c>
      <c r="X7" s="62">
        <v>2.0</v>
      </c>
      <c r="Y7" s="41">
        <v>3.0</v>
      </c>
      <c r="Z7" s="62">
        <v>2.0</v>
      </c>
      <c r="AA7" s="41">
        <v>1.0</v>
      </c>
      <c r="AB7" s="43">
        <v>8.0</v>
      </c>
      <c r="AC7" s="63">
        <v>2.0</v>
      </c>
      <c r="AD7" s="64">
        <v>2.0</v>
      </c>
      <c r="AE7" s="63">
        <v>3.0</v>
      </c>
      <c r="AF7" s="64">
        <v>1.0</v>
      </c>
      <c r="AG7" s="63">
        <v>0.0</v>
      </c>
      <c r="AH7" s="45">
        <v>4.0</v>
      </c>
      <c r="AI7" s="65">
        <v>3.0</v>
      </c>
      <c r="AJ7" s="65">
        <v>1.0</v>
      </c>
      <c r="AK7" s="48">
        <v>8.0</v>
      </c>
      <c r="AL7" s="49">
        <v>3.0</v>
      </c>
      <c r="AM7" s="66">
        <v>2.0</v>
      </c>
      <c r="AN7" s="66">
        <v>1.0</v>
      </c>
      <c r="AO7" s="49">
        <v>1.0</v>
      </c>
      <c r="AP7" s="66">
        <v>1.0</v>
      </c>
      <c r="AQ7" s="49">
        <v>0.0</v>
      </c>
      <c r="AR7" s="67">
        <v>89.0</v>
      </c>
      <c r="AS7" s="52">
        <v>-12.0</v>
      </c>
      <c r="AT7" s="53">
        <v>0.0</v>
      </c>
      <c r="AU7" s="53">
        <v>0.0</v>
      </c>
      <c r="AV7" s="53">
        <v>0.0</v>
      </c>
      <c r="AW7" s="68">
        <v>-3.0</v>
      </c>
      <c r="AX7" s="53">
        <v>-5.0</v>
      </c>
      <c r="AY7" s="68">
        <v>0.0</v>
      </c>
      <c r="AZ7" s="53">
        <v>0.0</v>
      </c>
      <c r="BA7" s="68">
        <v>-4.0</v>
      </c>
      <c r="BB7" s="24">
        <v>77.0</v>
      </c>
      <c r="BC7" s="58" t="s">
        <v>159</v>
      </c>
    </row>
    <row r="8">
      <c r="A8" s="11" t="s">
        <v>49</v>
      </c>
      <c r="B8" s="11" t="s">
        <v>73</v>
      </c>
      <c r="C8" s="11" t="s">
        <v>74</v>
      </c>
      <c r="D8" s="11" t="s">
        <v>205</v>
      </c>
      <c r="E8" s="15">
        <v>39.0</v>
      </c>
      <c r="F8" s="29">
        <v>86.0</v>
      </c>
      <c r="G8" s="31" t="s">
        <v>198</v>
      </c>
      <c r="H8" s="20">
        <v>38.0</v>
      </c>
      <c r="I8" s="36">
        <v>8.0</v>
      </c>
      <c r="J8" s="59">
        <v>8.0</v>
      </c>
      <c r="K8" s="36">
        <v>8.0</v>
      </c>
      <c r="L8" s="59">
        <v>7.0</v>
      </c>
      <c r="M8" s="36">
        <v>7.0</v>
      </c>
      <c r="N8" s="37">
        <v>19.0</v>
      </c>
      <c r="O8" s="38">
        <v>4.0</v>
      </c>
      <c r="P8" s="61">
        <v>3.0</v>
      </c>
      <c r="Q8" s="38">
        <v>3.0</v>
      </c>
      <c r="R8" s="61">
        <v>2.0</v>
      </c>
      <c r="S8" s="38">
        <v>3.0</v>
      </c>
      <c r="T8" s="61">
        <v>2.0</v>
      </c>
      <c r="U8" s="38">
        <v>2.0</v>
      </c>
      <c r="V8" s="39">
        <v>13.0</v>
      </c>
      <c r="W8" s="41">
        <v>4.0</v>
      </c>
      <c r="X8" s="62">
        <v>2.0</v>
      </c>
      <c r="Y8" s="41">
        <v>3.0</v>
      </c>
      <c r="Z8" s="62">
        <v>2.0</v>
      </c>
      <c r="AA8" s="41">
        <v>2.0</v>
      </c>
      <c r="AB8" s="43">
        <v>9.0</v>
      </c>
      <c r="AC8" s="63">
        <v>2.0</v>
      </c>
      <c r="AD8" s="64">
        <v>2.0</v>
      </c>
      <c r="AE8" s="63">
        <v>3.0</v>
      </c>
      <c r="AF8" s="64">
        <v>1.0</v>
      </c>
      <c r="AG8" s="63">
        <v>1.0</v>
      </c>
      <c r="AH8" s="45">
        <v>3.0</v>
      </c>
      <c r="AI8" s="65">
        <v>3.0</v>
      </c>
      <c r="AJ8" s="65">
        <v>0.0</v>
      </c>
      <c r="AK8" s="48">
        <v>7.0</v>
      </c>
      <c r="AL8" s="49">
        <v>3.0</v>
      </c>
      <c r="AM8" s="66">
        <v>2.0</v>
      </c>
      <c r="AN8" s="66">
        <v>2.0</v>
      </c>
      <c r="AO8" s="49">
        <v>0.0</v>
      </c>
      <c r="AP8" s="66">
        <v>0.0</v>
      </c>
      <c r="AQ8" s="49">
        <v>0.0</v>
      </c>
      <c r="AR8" s="67">
        <v>89.0</v>
      </c>
      <c r="AS8" s="52">
        <v>-3.0</v>
      </c>
      <c r="AT8" s="53">
        <v>0.0</v>
      </c>
      <c r="AU8" s="53">
        <v>0.0</v>
      </c>
      <c r="AV8" s="53">
        <v>-1.0</v>
      </c>
      <c r="AW8" s="68">
        <v>-2.0</v>
      </c>
      <c r="AX8" s="53">
        <v>0.0</v>
      </c>
      <c r="AY8" s="68">
        <v>0.0</v>
      </c>
      <c r="AZ8" s="53">
        <v>0.0</v>
      </c>
      <c r="BA8" s="68">
        <v>0.0</v>
      </c>
      <c r="BB8" s="29">
        <v>86.0</v>
      </c>
      <c r="BC8" s="60" t="s">
        <v>198</v>
      </c>
    </row>
    <row r="9">
      <c r="A9" s="11" t="s">
        <v>49</v>
      </c>
      <c r="B9" s="11" t="s">
        <v>76</v>
      </c>
      <c r="C9" s="11" t="s">
        <v>79</v>
      </c>
      <c r="D9" s="11" t="s">
        <v>206</v>
      </c>
      <c r="E9" s="15">
        <v>10.8</v>
      </c>
      <c r="F9" s="74">
        <v>47.0</v>
      </c>
      <c r="G9" s="75" t="s">
        <v>147</v>
      </c>
      <c r="H9" s="20">
        <v>20.0</v>
      </c>
      <c r="I9" s="36">
        <v>5.0</v>
      </c>
      <c r="J9" s="59">
        <v>8.0</v>
      </c>
      <c r="K9" s="36">
        <v>0.0</v>
      </c>
      <c r="L9" s="59">
        <v>7.0</v>
      </c>
      <c r="M9" s="36">
        <v>0.0</v>
      </c>
      <c r="N9" s="37">
        <v>16.0</v>
      </c>
      <c r="O9" s="38">
        <v>4.0</v>
      </c>
      <c r="P9" s="61">
        <v>0.0</v>
      </c>
      <c r="Q9" s="38">
        <v>3.0</v>
      </c>
      <c r="R9" s="61">
        <v>2.0</v>
      </c>
      <c r="S9" s="38">
        <v>3.0</v>
      </c>
      <c r="T9" s="61">
        <v>2.0</v>
      </c>
      <c r="U9" s="38">
        <v>2.0</v>
      </c>
      <c r="V9" s="39">
        <v>5.0</v>
      </c>
      <c r="W9" s="41">
        <v>0.0</v>
      </c>
      <c r="X9" s="62">
        <v>1.0</v>
      </c>
      <c r="Y9" s="41">
        <v>1.0</v>
      </c>
      <c r="Z9" s="62">
        <v>1.0</v>
      </c>
      <c r="AA9" s="41">
        <v>2.0</v>
      </c>
      <c r="AB9" s="43">
        <v>4.0</v>
      </c>
      <c r="AC9" s="63">
        <v>2.0</v>
      </c>
      <c r="AD9" s="64">
        <v>1.0</v>
      </c>
      <c r="AE9" s="63">
        <v>0.0</v>
      </c>
      <c r="AF9" s="64">
        <v>1.0</v>
      </c>
      <c r="AG9" s="63">
        <v>0.0</v>
      </c>
      <c r="AH9" s="45">
        <v>1.0</v>
      </c>
      <c r="AI9" s="65">
        <v>0.0</v>
      </c>
      <c r="AJ9" s="65">
        <v>1.0</v>
      </c>
      <c r="AK9" s="48">
        <v>6.0</v>
      </c>
      <c r="AL9" s="49">
        <v>2.0</v>
      </c>
      <c r="AM9" s="66">
        <v>3.0</v>
      </c>
      <c r="AN9" s="66">
        <v>1.0</v>
      </c>
      <c r="AO9" s="49">
        <v>0.0</v>
      </c>
      <c r="AP9" s="66">
        <v>0.0</v>
      </c>
      <c r="AQ9" s="49">
        <v>0.0</v>
      </c>
      <c r="AR9" s="67">
        <v>52.0</v>
      </c>
      <c r="AS9" s="52">
        <v>-5.0</v>
      </c>
      <c r="AT9" s="53">
        <v>0.0</v>
      </c>
      <c r="AU9" s="53">
        <v>0.0</v>
      </c>
      <c r="AV9" s="53">
        <v>-3.0</v>
      </c>
      <c r="AW9" s="68">
        <v>0.0</v>
      </c>
      <c r="AX9" s="53">
        <v>0.0</v>
      </c>
      <c r="AY9" s="68">
        <v>-2.0</v>
      </c>
      <c r="AZ9" s="53">
        <v>0.0</v>
      </c>
      <c r="BA9" s="68">
        <v>0.0</v>
      </c>
      <c r="BB9" s="74">
        <v>47.0</v>
      </c>
      <c r="BC9" s="76" t="s">
        <v>147</v>
      </c>
    </row>
    <row r="10">
      <c r="A10" s="11" t="s">
        <v>49</v>
      </c>
      <c r="B10" s="11" t="s">
        <v>207</v>
      </c>
      <c r="C10" s="11" t="s">
        <v>44</v>
      </c>
      <c r="D10" s="11" t="s">
        <v>208</v>
      </c>
      <c r="E10" s="15">
        <v>7.5</v>
      </c>
      <c r="F10" s="24">
        <v>70.0</v>
      </c>
      <c r="G10" s="26" t="s">
        <v>159</v>
      </c>
      <c r="H10" s="20">
        <v>28.0</v>
      </c>
      <c r="I10" s="36">
        <v>5.0</v>
      </c>
      <c r="J10" s="59">
        <v>8.0</v>
      </c>
      <c r="K10" s="36">
        <v>8.0</v>
      </c>
      <c r="L10" s="59">
        <v>7.0</v>
      </c>
      <c r="M10" s="36">
        <v>0.0</v>
      </c>
      <c r="N10" s="37">
        <v>18.0</v>
      </c>
      <c r="O10" s="38">
        <v>4.0</v>
      </c>
      <c r="P10" s="61">
        <v>3.0</v>
      </c>
      <c r="Q10" s="38">
        <v>3.0</v>
      </c>
      <c r="R10" s="61">
        <v>2.0</v>
      </c>
      <c r="S10" s="38">
        <v>3.0</v>
      </c>
      <c r="T10" s="61">
        <v>2.0</v>
      </c>
      <c r="U10" s="38">
        <v>1.0</v>
      </c>
      <c r="V10" s="39">
        <v>5.0</v>
      </c>
      <c r="W10" s="41">
        <v>0.0</v>
      </c>
      <c r="X10" s="62">
        <v>0.0</v>
      </c>
      <c r="Y10" s="41">
        <v>3.0</v>
      </c>
      <c r="Z10" s="62">
        <v>2.0</v>
      </c>
      <c r="AA10" s="41">
        <v>0.0</v>
      </c>
      <c r="AB10" s="43">
        <v>9.0</v>
      </c>
      <c r="AC10" s="63">
        <v>2.0</v>
      </c>
      <c r="AD10" s="64">
        <v>3.0</v>
      </c>
      <c r="AE10" s="63">
        <v>2.0</v>
      </c>
      <c r="AF10" s="64">
        <v>1.0</v>
      </c>
      <c r="AG10" s="63">
        <v>1.0</v>
      </c>
      <c r="AH10" s="45">
        <v>2.0</v>
      </c>
      <c r="AI10" s="65">
        <v>1.0</v>
      </c>
      <c r="AJ10" s="65">
        <v>1.0</v>
      </c>
      <c r="AK10" s="48">
        <v>8.0</v>
      </c>
      <c r="AL10" s="49">
        <v>3.0</v>
      </c>
      <c r="AM10" s="66">
        <v>3.0</v>
      </c>
      <c r="AN10" s="66">
        <v>2.0</v>
      </c>
      <c r="AO10" s="49">
        <v>0.0</v>
      </c>
      <c r="AP10" s="66">
        <v>0.0</v>
      </c>
      <c r="AQ10" s="49">
        <v>0.0</v>
      </c>
      <c r="AR10" s="67">
        <v>70.0</v>
      </c>
      <c r="AS10" s="52">
        <v>0.0</v>
      </c>
      <c r="AT10" s="53">
        <v>0.0</v>
      </c>
      <c r="AU10" s="53">
        <v>0.0</v>
      </c>
      <c r="AV10" s="53">
        <v>0.0</v>
      </c>
      <c r="AW10" s="68">
        <v>0.0</v>
      </c>
      <c r="AX10" s="53">
        <v>0.0</v>
      </c>
      <c r="AY10" s="68">
        <v>0.0</v>
      </c>
      <c r="AZ10" s="53">
        <v>0.0</v>
      </c>
      <c r="BA10" s="68">
        <v>0.0</v>
      </c>
      <c r="BB10" s="24">
        <v>70.0</v>
      </c>
      <c r="BC10" s="58" t="s">
        <v>159</v>
      </c>
    </row>
    <row r="11">
      <c r="A11" s="11" t="s">
        <v>209</v>
      </c>
      <c r="B11" s="11" t="s">
        <v>210</v>
      </c>
      <c r="C11" s="11" t="s">
        <v>211</v>
      </c>
      <c r="D11" s="11" t="s">
        <v>212</v>
      </c>
      <c r="E11" s="15">
        <v>10.0</v>
      </c>
      <c r="F11" s="16">
        <v>56.0</v>
      </c>
      <c r="G11" s="18" t="s">
        <v>202</v>
      </c>
      <c r="H11" s="20">
        <v>21.0</v>
      </c>
      <c r="I11" s="36">
        <v>7.0</v>
      </c>
      <c r="J11" s="59">
        <v>8.0</v>
      </c>
      <c r="K11" s="36">
        <v>0.0</v>
      </c>
      <c r="L11" s="59">
        <v>6.0</v>
      </c>
      <c r="M11" s="36">
        <v>0.0</v>
      </c>
      <c r="N11" s="37">
        <v>14.0</v>
      </c>
      <c r="O11" s="38">
        <v>4.0</v>
      </c>
      <c r="P11" s="61">
        <v>0.0</v>
      </c>
      <c r="Q11" s="38">
        <v>3.0</v>
      </c>
      <c r="R11" s="61">
        <v>2.0</v>
      </c>
      <c r="S11" s="38">
        <v>3.0</v>
      </c>
      <c r="T11" s="61">
        <v>2.0</v>
      </c>
      <c r="U11" s="38">
        <v>0.0</v>
      </c>
      <c r="V11" s="39">
        <v>7.0</v>
      </c>
      <c r="W11" s="41">
        <v>4.0</v>
      </c>
      <c r="X11" s="62">
        <v>0.0</v>
      </c>
      <c r="Y11" s="41">
        <v>3.0</v>
      </c>
      <c r="Z11" s="62">
        <v>0.0</v>
      </c>
      <c r="AA11" s="41">
        <v>0.0</v>
      </c>
      <c r="AB11" s="43">
        <v>7.0</v>
      </c>
      <c r="AC11" s="63">
        <v>2.0</v>
      </c>
      <c r="AD11" s="64">
        <v>1.0</v>
      </c>
      <c r="AE11" s="63">
        <v>3.0</v>
      </c>
      <c r="AF11" s="64">
        <v>1.0</v>
      </c>
      <c r="AG11" s="63">
        <v>0.0</v>
      </c>
      <c r="AH11" s="45">
        <v>2.0</v>
      </c>
      <c r="AI11" s="65">
        <v>2.0</v>
      </c>
      <c r="AJ11" s="65">
        <v>0.0</v>
      </c>
      <c r="AK11" s="48">
        <v>5.0</v>
      </c>
      <c r="AL11" s="49">
        <v>1.0</v>
      </c>
      <c r="AM11" s="66">
        <v>2.0</v>
      </c>
      <c r="AN11" s="66">
        <v>2.0</v>
      </c>
      <c r="AO11" s="49">
        <v>0.0</v>
      </c>
      <c r="AP11" s="66">
        <v>0.0</v>
      </c>
      <c r="AQ11" s="49">
        <v>0.0</v>
      </c>
      <c r="AR11" s="67">
        <v>56.0</v>
      </c>
      <c r="AS11" s="52">
        <v>0.0</v>
      </c>
      <c r="AT11" s="53">
        <v>0.0</v>
      </c>
      <c r="AU11" s="53">
        <v>0.0</v>
      </c>
      <c r="AV11" s="53">
        <v>0.0</v>
      </c>
      <c r="AW11" s="68">
        <v>0.0</v>
      </c>
      <c r="AX11" s="53">
        <v>0.0</v>
      </c>
      <c r="AY11" s="68">
        <v>0.0</v>
      </c>
      <c r="AZ11" s="53">
        <v>0.0</v>
      </c>
      <c r="BA11" s="68">
        <v>0.0</v>
      </c>
      <c r="BB11" s="16">
        <v>56.0</v>
      </c>
      <c r="BC11" s="56" t="s">
        <v>202</v>
      </c>
    </row>
    <row r="12">
      <c r="A12" s="11" t="s">
        <v>209</v>
      </c>
      <c r="B12" s="11" t="s">
        <v>210</v>
      </c>
      <c r="C12" s="11" t="s">
        <v>211</v>
      </c>
      <c r="D12" s="11" t="s">
        <v>213</v>
      </c>
      <c r="E12" s="15">
        <v>9.15</v>
      </c>
      <c r="F12" s="16">
        <v>57.0</v>
      </c>
      <c r="G12" s="18" t="s">
        <v>202</v>
      </c>
      <c r="H12" s="20">
        <v>22.0</v>
      </c>
      <c r="I12" s="36">
        <v>8.0</v>
      </c>
      <c r="J12" s="59">
        <v>8.0</v>
      </c>
      <c r="K12" s="36">
        <v>0.0</v>
      </c>
      <c r="L12" s="59">
        <v>6.0</v>
      </c>
      <c r="M12" s="36">
        <v>0.0</v>
      </c>
      <c r="N12" s="37">
        <v>14.0</v>
      </c>
      <c r="O12" s="38">
        <v>4.0</v>
      </c>
      <c r="P12" s="61">
        <v>0.0</v>
      </c>
      <c r="Q12" s="38">
        <v>3.0</v>
      </c>
      <c r="R12" s="61">
        <v>2.0</v>
      </c>
      <c r="S12" s="38">
        <v>3.0</v>
      </c>
      <c r="T12" s="61">
        <v>2.0</v>
      </c>
      <c r="U12" s="38">
        <v>0.0</v>
      </c>
      <c r="V12" s="39">
        <v>7.0</v>
      </c>
      <c r="W12" s="41">
        <v>4.0</v>
      </c>
      <c r="X12" s="62">
        <v>0.0</v>
      </c>
      <c r="Y12" s="41">
        <v>3.0</v>
      </c>
      <c r="Z12" s="62">
        <v>0.0</v>
      </c>
      <c r="AA12" s="41">
        <v>0.0</v>
      </c>
      <c r="AB12" s="43">
        <v>7.0</v>
      </c>
      <c r="AC12" s="63">
        <v>2.0</v>
      </c>
      <c r="AD12" s="64">
        <v>1.0</v>
      </c>
      <c r="AE12" s="63">
        <v>3.0</v>
      </c>
      <c r="AF12" s="64">
        <v>1.0</v>
      </c>
      <c r="AG12" s="63">
        <v>0.0</v>
      </c>
      <c r="AH12" s="45">
        <v>2.0</v>
      </c>
      <c r="AI12" s="65">
        <v>2.0</v>
      </c>
      <c r="AJ12" s="65">
        <v>0.0</v>
      </c>
      <c r="AK12" s="48">
        <v>5.0</v>
      </c>
      <c r="AL12" s="49">
        <v>1.0</v>
      </c>
      <c r="AM12" s="66">
        <v>2.0</v>
      </c>
      <c r="AN12" s="66">
        <v>2.0</v>
      </c>
      <c r="AO12" s="49">
        <v>0.0</v>
      </c>
      <c r="AP12" s="66">
        <v>0.0</v>
      </c>
      <c r="AQ12" s="49">
        <v>0.0</v>
      </c>
      <c r="AR12" s="67">
        <v>57.0</v>
      </c>
      <c r="AS12" s="52">
        <v>0.0</v>
      </c>
      <c r="AT12" s="53">
        <v>0.0</v>
      </c>
      <c r="AU12" s="53">
        <v>0.0</v>
      </c>
      <c r="AV12" s="53">
        <v>0.0</v>
      </c>
      <c r="AW12" s="68">
        <v>0.0</v>
      </c>
      <c r="AX12" s="53">
        <v>0.0</v>
      </c>
      <c r="AY12" s="68">
        <v>0.0</v>
      </c>
      <c r="AZ12" s="53">
        <v>0.0</v>
      </c>
      <c r="BA12" s="68">
        <v>0.0</v>
      </c>
      <c r="BB12" s="16">
        <v>57.0</v>
      </c>
      <c r="BC12" s="56" t="s">
        <v>202</v>
      </c>
    </row>
    <row r="13">
      <c r="A13" s="11" t="s">
        <v>209</v>
      </c>
      <c r="B13" s="11" t="s">
        <v>210</v>
      </c>
      <c r="C13" s="11" t="s">
        <v>211</v>
      </c>
      <c r="D13" s="11" t="s">
        <v>214</v>
      </c>
      <c r="E13" s="15">
        <v>11.5</v>
      </c>
      <c r="F13" s="16">
        <v>57.0</v>
      </c>
      <c r="G13" s="18" t="s">
        <v>202</v>
      </c>
      <c r="H13" s="20">
        <v>22.0</v>
      </c>
      <c r="I13" s="36">
        <v>8.0</v>
      </c>
      <c r="J13" s="59">
        <v>8.0</v>
      </c>
      <c r="K13" s="36">
        <v>0.0</v>
      </c>
      <c r="L13" s="59">
        <v>6.0</v>
      </c>
      <c r="M13" s="36">
        <v>0.0</v>
      </c>
      <c r="N13" s="37">
        <v>14.0</v>
      </c>
      <c r="O13" s="38">
        <v>4.0</v>
      </c>
      <c r="P13" s="61">
        <v>0.0</v>
      </c>
      <c r="Q13" s="38">
        <v>3.0</v>
      </c>
      <c r="R13" s="61">
        <v>2.0</v>
      </c>
      <c r="S13" s="38">
        <v>3.0</v>
      </c>
      <c r="T13" s="61">
        <v>2.0</v>
      </c>
      <c r="U13" s="38">
        <v>0.0</v>
      </c>
      <c r="V13" s="39">
        <v>7.0</v>
      </c>
      <c r="W13" s="41">
        <v>4.0</v>
      </c>
      <c r="X13" s="62">
        <v>0.0</v>
      </c>
      <c r="Y13" s="41">
        <v>3.0</v>
      </c>
      <c r="Z13" s="62">
        <v>0.0</v>
      </c>
      <c r="AA13" s="41">
        <v>0.0</v>
      </c>
      <c r="AB13" s="43">
        <v>7.0</v>
      </c>
      <c r="AC13" s="63">
        <v>2.0</v>
      </c>
      <c r="AD13" s="64">
        <v>1.0</v>
      </c>
      <c r="AE13" s="63">
        <v>3.0</v>
      </c>
      <c r="AF13" s="64">
        <v>1.0</v>
      </c>
      <c r="AG13" s="63">
        <v>0.0</v>
      </c>
      <c r="AH13" s="45">
        <v>2.0</v>
      </c>
      <c r="AI13" s="65">
        <v>2.0</v>
      </c>
      <c r="AJ13" s="65">
        <v>0.0</v>
      </c>
      <c r="AK13" s="48">
        <v>5.0</v>
      </c>
      <c r="AL13" s="49">
        <v>1.0</v>
      </c>
      <c r="AM13" s="66">
        <v>2.0</v>
      </c>
      <c r="AN13" s="66">
        <v>2.0</v>
      </c>
      <c r="AO13" s="49">
        <v>0.0</v>
      </c>
      <c r="AP13" s="66">
        <v>0.0</v>
      </c>
      <c r="AQ13" s="49">
        <v>0.0</v>
      </c>
      <c r="AR13" s="67">
        <v>57.0</v>
      </c>
      <c r="AS13" s="52">
        <v>0.0</v>
      </c>
      <c r="AT13" s="53">
        <v>0.0</v>
      </c>
      <c r="AU13" s="53">
        <v>0.0</v>
      </c>
      <c r="AV13" s="53">
        <v>0.0</v>
      </c>
      <c r="AW13" s="68">
        <v>0.0</v>
      </c>
      <c r="AX13" s="53">
        <v>0.0</v>
      </c>
      <c r="AY13" s="68">
        <v>0.0</v>
      </c>
      <c r="AZ13" s="53">
        <v>0.0</v>
      </c>
      <c r="BA13" s="68">
        <v>0.0</v>
      </c>
      <c r="BB13" s="16">
        <v>57.0</v>
      </c>
      <c r="BC13" s="56" t="s">
        <v>202</v>
      </c>
    </row>
    <row r="14">
      <c r="A14" s="11" t="s">
        <v>209</v>
      </c>
      <c r="B14" s="11" t="s">
        <v>210</v>
      </c>
      <c r="C14" s="11" t="s">
        <v>211</v>
      </c>
      <c r="D14" s="11" t="s">
        <v>215</v>
      </c>
      <c r="E14" s="15">
        <v>7.2</v>
      </c>
      <c r="F14" s="16">
        <v>57.0</v>
      </c>
      <c r="G14" s="18" t="s">
        <v>202</v>
      </c>
      <c r="H14" s="20">
        <v>22.0</v>
      </c>
      <c r="I14" s="36">
        <v>8.0</v>
      </c>
      <c r="J14" s="59">
        <v>8.0</v>
      </c>
      <c r="K14" s="36">
        <v>0.0</v>
      </c>
      <c r="L14" s="59">
        <v>6.0</v>
      </c>
      <c r="M14" s="36">
        <v>0.0</v>
      </c>
      <c r="N14" s="37">
        <v>14.0</v>
      </c>
      <c r="O14" s="38">
        <v>4.0</v>
      </c>
      <c r="P14" s="61">
        <v>0.0</v>
      </c>
      <c r="Q14" s="38">
        <v>3.0</v>
      </c>
      <c r="R14" s="61">
        <v>2.0</v>
      </c>
      <c r="S14" s="38">
        <v>3.0</v>
      </c>
      <c r="T14" s="61">
        <v>2.0</v>
      </c>
      <c r="U14" s="38">
        <v>0.0</v>
      </c>
      <c r="V14" s="39">
        <v>7.0</v>
      </c>
      <c r="W14" s="41">
        <v>4.0</v>
      </c>
      <c r="X14" s="62">
        <v>0.0</v>
      </c>
      <c r="Y14" s="41">
        <v>3.0</v>
      </c>
      <c r="Z14" s="62">
        <v>0.0</v>
      </c>
      <c r="AA14" s="41">
        <v>0.0</v>
      </c>
      <c r="AB14" s="43">
        <v>7.0</v>
      </c>
      <c r="AC14" s="63">
        <v>2.0</v>
      </c>
      <c r="AD14" s="64">
        <v>1.0</v>
      </c>
      <c r="AE14" s="63">
        <v>3.0</v>
      </c>
      <c r="AF14" s="64">
        <v>1.0</v>
      </c>
      <c r="AG14" s="63">
        <v>0.0</v>
      </c>
      <c r="AH14" s="45">
        <v>2.0</v>
      </c>
      <c r="AI14" s="65">
        <v>2.0</v>
      </c>
      <c r="AJ14" s="65">
        <v>0.0</v>
      </c>
      <c r="AK14" s="48">
        <v>5.0</v>
      </c>
      <c r="AL14" s="49">
        <v>1.0</v>
      </c>
      <c r="AM14" s="66">
        <v>2.0</v>
      </c>
      <c r="AN14" s="66">
        <v>2.0</v>
      </c>
      <c r="AO14" s="49">
        <v>0.0</v>
      </c>
      <c r="AP14" s="66">
        <v>0.0</v>
      </c>
      <c r="AQ14" s="49">
        <v>0.0</v>
      </c>
      <c r="AR14" s="67">
        <v>57.0</v>
      </c>
      <c r="AS14" s="52">
        <v>0.0</v>
      </c>
      <c r="AT14" s="53">
        <v>0.0</v>
      </c>
      <c r="AU14" s="53">
        <v>0.0</v>
      </c>
      <c r="AV14" s="53">
        <v>0.0</v>
      </c>
      <c r="AW14" s="68">
        <v>0.0</v>
      </c>
      <c r="AX14" s="53">
        <v>0.0</v>
      </c>
      <c r="AY14" s="68">
        <v>0.0</v>
      </c>
      <c r="AZ14" s="53">
        <v>0.0</v>
      </c>
      <c r="BA14" s="68">
        <v>0.0</v>
      </c>
      <c r="BB14" s="16">
        <v>57.0</v>
      </c>
      <c r="BC14" s="56" t="s">
        <v>202</v>
      </c>
    </row>
    <row r="15">
      <c r="A15" s="11" t="s">
        <v>209</v>
      </c>
      <c r="B15" s="11" t="s">
        <v>210</v>
      </c>
      <c r="C15" s="11" t="s">
        <v>211</v>
      </c>
      <c r="D15" s="11" t="s">
        <v>216</v>
      </c>
      <c r="E15" s="15">
        <v>8.5</v>
      </c>
      <c r="F15" s="16">
        <v>57.0</v>
      </c>
      <c r="G15" s="18" t="s">
        <v>202</v>
      </c>
      <c r="H15" s="20">
        <v>22.0</v>
      </c>
      <c r="I15" s="36">
        <v>8.0</v>
      </c>
      <c r="J15" s="59">
        <v>8.0</v>
      </c>
      <c r="K15" s="36">
        <v>0.0</v>
      </c>
      <c r="L15" s="59">
        <v>6.0</v>
      </c>
      <c r="M15" s="36">
        <v>0.0</v>
      </c>
      <c r="N15" s="37">
        <v>14.0</v>
      </c>
      <c r="O15" s="38">
        <v>4.0</v>
      </c>
      <c r="P15" s="61">
        <v>0.0</v>
      </c>
      <c r="Q15" s="38">
        <v>3.0</v>
      </c>
      <c r="R15" s="61">
        <v>2.0</v>
      </c>
      <c r="S15" s="38">
        <v>3.0</v>
      </c>
      <c r="T15" s="61">
        <v>2.0</v>
      </c>
      <c r="U15" s="38">
        <v>0.0</v>
      </c>
      <c r="V15" s="39">
        <v>7.0</v>
      </c>
      <c r="W15" s="41">
        <v>4.0</v>
      </c>
      <c r="X15" s="62">
        <v>0.0</v>
      </c>
      <c r="Y15" s="41">
        <v>3.0</v>
      </c>
      <c r="Z15" s="62">
        <v>0.0</v>
      </c>
      <c r="AA15" s="41">
        <v>0.0</v>
      </c>
      <c r="AB15" s="43">
        <v>7.0</v>
      </c>
      <c r="AC15" s="63">
        <v>2.0</v>
      </c>
      <c r="AD15" s="64">
        <v>1.0</v>
      </c>
      <c r="AE15" s="63">
        <v>3.0</v>
      </c>
      <c r="AF15" s="64">
        <v>1.0</v>
      </c>
      <c r="AG15" s="63">
        <v>0.0</v>
      </c>
      <c r="AH15" s="45">
        <v>2.0</v>
      </c>
      <c r="AI15" s="65">
        <v>2.0</v>
      </c>
      <c r="AJ15" s="65">
        <v>0.0</v>
      </c>
      <c r="AK15" s="48">
        <v>5.0</v>
      </c>
      <c r="AL15" s="49">
        <v>1.0</v>
      </c>
      <c r="AM15" s="66">
        <v>2.0</v>
      </c>
      <c r="AN15" s="66">
        <v>2.0</v>
      </c>
      <c r="AO15" s="49">
        <v>0.0</v>
      </c>
      <c r="AP15" s="66">
        <v>0.0</v>
      </c>
      <c r="AQ15" s="49">
        <v>0.0</v>
      </c>
      <c r="AR15" s="67">
        <v>57.0</v>
      </c>
      <c r="AS15" s="52">
        <v>0.0</v>
      </c>
      <c r="AT15" s="53">
        <v>0.0</v>
      </c>
      <c r="AU15" s="53">
        <v>0.0</v>
      </c>
      <c r="AV15" s="53">
        <v>0.0</v>
      </c>
      <c r="AW15" s="68">
        <v>0.0</v>
      </c>
      <c r="AX15" s="53">
        <v>0.0</v>
      </c>
      <c r="AY15" s="68">
        <v>0.0</v>
      </c>
      <c r="AZ15" s="53">
        <v>0.0</v>
      </c>
      <c r="BA15" s="68">
        <v>0.0</v>
      </c>
      <c r="BB15" s="16">
        <v>57.0</v>
      </c>
      <c r="BC15" s="56" t="s">
        <v>202</v>
      </c>
    </row>
    <row r="16">
      <c r="A16" s="11" t="s">
        <v>85</v>
      </c>
      <c r="B16" s="11" t="s">
        <v>217</v>
      </c>
      <c r="C16" s="11" t="s">
        <v>218</v>
      </c>
      <c r="D16" s="11" t="s">
        <v>219</v>
      </c>
      <c r="E16" s="15">
        <v>18.9</v>
      </c>
      <c r="F16" s="74">
        <v>53.0</v>
      </c>
      <c r="G16" s="75" t="s">
        <v>147</v>
      </c>
      <c r="H16" s="20">
        <v>27.0</v>
      </c>
      <c r="I16" s="36">
        <v>8.0</v>
      </c>
      <c r="J16" s="59">
        <v>8.0</v>
      </c>
      <c r="K16" s="36">
        <v>4.0</v>
      </c>
      <c r="L16" s="59">
        <v>0.0</v>
      </c>
      <c r="M16" s="36">
        <v>7.0</v>
      </c>
      <c r="N16" s="37">
        <v>11.0</v>
      </c>
      <c r="O16" s="38">
        <v>4.0</v>
      </c>
      <c r="P16" s="61">
        <v>0.0</v>
      </c>
      <c r="Q16" s="38">
        <v>3.0</v>
      </c>
      <c r="R16" s="61">
        <v>2.0</v>
      </c>
      <c r="S16" s="38">
        <v>0.0</v>
      </c>
      <c r="T16" s="61">
        <v>2.0</v>
      </c>
      <c r="U16" s="38">
        <v>0.0</v>
      </c>
      <c r="V16" s="39">
        <v>3.0</v>
      </c>
      <c r="W16" s="41">
        <v>0.0</v>
      </c>
      <c r="X16" s="62">
        <v>1.0</v>
      </c>
      <c r="Y16" s="41">
        <v>0.0</v>
      </c>
      <c r="Z16" s="62">
        <v>0.0</v>
      </c>
      <c r="AA16" s="41">
        <v>2.0</v>
      </c>
      <c r="AB16" s="43">
        <v>8.0</v>
      </c>
      <c r="AC16" s="63">
        <v>0.0</v>
      </c>
      <c r="AD16" s="64">
        <v>3.0</v>
      </c>
      <c r="AE16" s="63">
        <v>3.0</v>
      </c>
      <c r="AF16" s="64">
        <v>1.0</v>
      </c>
      <c r="AG16" s="63">
        <v>1.0</v>
      </c>
      <c r="AH16" s="45">
        <v>5.0</v>
      </c>
      <c r="AI16" s="65">
        <v>3.0</v>
      </c>
      <c r="AJ16" s="65">
        <v>2.0</v>
      </c>
      <c r="AK16" s="48">
        <v>4.0</v>
      </c>
      <c r="AL16" s="49">
        <v>0.0</v>
      </c>
      <c r="AM16" s="66">
        <v>3.0</v>
      </c>
      <c r="AN16" s="66">
        <v>0.0</v>
      </c>
      <c r="AO16" s="49">
        <v>0.0</v>
      </c>
      <c r="AP16" s="66">
        <v>1.0</v>
      </c>
      <c r="AQ16" s="49">
        <v>0.0</v>
      </c>
      <c r="AR16" s="67">
        <v>58.0</v>
      </c>
      <c r="AS16" s="52">
        <v>-5.0</v>
      </c>
      <c r="AT16" s="53">
        <v>0.0</v>
      </c>
      <c r="AU16" s="53">
        <v>-5.0</v>
      </c>
      <c r="AV16" s="53">
        <v>0.0</v>
      </c>
      <c r="AW16" s="68">
        <v>0.0</v>
      </c>
      <c r="AX16" s="53">
        <v>0.0</v>
      </c>
      <c r="AY16" s="68">
        <v>0.0</v>
      </c>
      <c r="AZ16" s="53">
        <v>0.0</v>
      </c>
      <c r="BA16" s="68">
        <v>0.0</v>
      </c>
      <c r="BB16" s="74">
        <v>53.0</v>
      </c>
      <c r="BC16" s="76" t="s">
        <v>147</v>
      </c>
    </row>
    <row r="17">
      <c r="A17" s="11" t="s">
        <v>85</v>
      </c>
      <c r="B17" s="11" t="s">
        <v>220</v>
      </c>
      <c r="C17" s="11" t="s">
        <v>221</v>
      </c>
      <c r="D17" s="11" t="s">
        <v>222</v>
      </c>
      <c r="E17" s="15">
        <v>28.8</v>
      </c>
      <c r="F17" s="24">
        <v>72.0</v>
      </c>
      <c r="G17" s="26" t="s">
        <v>159</v>
      </c>
      <c r="H17" s="20">
        <v>38.0</v>
      </c>
      <c r="I17" s="36">
        <v>8.0</v>
      </c>
      <c r="J17" s="59">
        <v>8.0</v>
      </c>
      <c r="K17" s="36">
        <v>8.0</v>
      </c>
      <c r="L17" s="59">
        <v>7.0</v>
      </c>
      <c r="M17" s="36">
        <v>7.0</v>
      </c>
      <c r="N17" s="37">
        <v>11.0</v>
      </c>
      <c r="O17" s="38">
        <v>4.0</v>
      </c>
      <c r="P17" s="61">
        <v>0.0</v>
      </c>
      <c r="Q17" s="38">
        <v>3.0</v>
      </c>
      <c r="R17" s="61">
        <v>2.0</v>
      </c>
      <c r="S17" s="38">
        <v>0.0</v>
      </c>
      <c r="T17" s="61">
        <v>2.0</v>
      </c>
      <c r="U17" s="38">
        <v>0.0</v>
      </c>
      <c r="V17" s="39">
        <v>7.0</v>
      </c>
      <c r="W17" s="41">
        <v>0.0</v>
      </c>
      <c r="X17" s="62">
        <v>1.0</v>
      </c>
      <c r="Y17" s="41">
        <v>3.0</v>
      </c>
      <c r="Z17" s="62">
        <v>1.0</v>
      </c>
      <c r="AA17" s="41">
        <v>2.0</v>
      </c>
      <c r="AB17" s="43">
        <v>5.0</v>
      </c>
      <c r="AC17" s="63">
        <v>0.0</v>
      </c>
      <c r="AD17" s="64">
        <v>3.0</v>
      </c>
      <c r="AE17" s="63">
        <v>0.0</v>
      </c>
      <c r="AF17" s="64">
        <v>1.0</v>
      </c>
      <c r="AG17" s="63">
        <v>1.0</v>
      </c>
      <c r="AH17" s="45">
        <v>5.0</v>
      </c>
      <c r="AI17" s="65">
        <v>3.0</v>
      </c>
      <c r="AJ17" s="65">
        <v>2.0</v>
      </c>
      <c r="AK17" s="48">
        <v>6.0</v>
      </c>
      <c r="AL17" s="49">
        <v>0.0</v>
      </c>
      <c r="AM17" s="66">
        <v>3.0</v>
      </c>
      <c r="AN17" s="66">
        <v>2.0</v>
      </c>
      <c r="AO17" s="49">
        <v>0.0</v>
      </c>
      <c r="AP17" s="66">
        <v>1.0</v>
      </c>
      <c r="AQ17" s="49">
        <v>0.0</v>
      </c>
      <c r="AR17" s="67">
        <v>72.0</v>
      </c>
      <c r="AS17" s="52">
        <v>0.0</v>
      </c>
      <c r="AT17" s="53">
        <v>0.0</v>
      </c>
      <c r="AU17" s="53">
        <v>0.0</v>
      </c>
      <c r="AV17" s="53">
        <v>0.0</v>
      </c>
      <c r="AW17" s="68">
        <v>0.0</v>
      </c>
      <c r="AX17" s="53">
        <v>0.0</v>
      </c>
      <c r="AY17" s="68">
        <v>0.0</v>
      </c>
      <c r="AZ17" s="53">
        <v>0.0</v>
      </c>
      <c r="BA17" s="68">
        <v>0.0</v>
      </c>
      <c r="BB17" s="24">
        <v>72.0</v>
      </c>
      <c r="BC17" s="58" t="s">
        <v>159</v>
      </c>
    </row>
    <row r="18">
      <c r="A18" s="11" t="s">
        <v>85</v>
      </c>
      <c r="B18" s="11" t="s">
        <v>223</v>
      </c>
      <c r="C18" s="11" t="s">
        <v>224</v>
      </c>
      <c r="D18" s="11" t="s">
        <v>225</v>
      </c>
      <c r="E18" s="15">
        <v>9.0</v>
      </c>
      <c r="F18" s="74">
        <v>51.0</v>
      </c>
      <c r="G18" s="75" t="s">
        <v>147</v>
      </c>
      <c r="H18" s="20">
        <v>27.0</v>
      </c>
      <c r="I18" s="36">
        <v>5.0</v>
      </c>
      <c r="J18" s="59">
        <v>7.0</v>
      </c>
      <c r="K18" s="36">
        <v>8.0</v>
      </c>
      <c r="L18" s="59">
        <v>0.0</v>
      </c>
      <c r="M18" s="36">
        <v>7.0</v>
      </c>
      <c r="N18" s="37">
        <v>8.0</v>
      </c>
      <c r="O18" s="38">
        <v>4.0</v>
      </c>
      <c r="P18" s="61">
        <v>0.0</v>
      </c>
      <c r="Q18" s="38">
        <v>0.0</v>
      </c>
      <c r="R18" s="61">
        <v>2.0</v>
      </c>
      <c r="S18" s="38">
        <v>0.0</v>
      </c>
      <c r="T18" s="61">
        <v>2.0</v>
      </c>
      <c r="U18" s="38">
        <v>0.0</v>
      </c>
      <c r="V18" s="39">
        <v>6.0</v>
      </c>
      <c r="W18" s="41">
        <v>0.0</v>
      </c>
      <c r="X18" s="62">
        <v>0.0</v>
      </c>
      <c r="Y18" s="41">
        <v>3.0</v>
      </c>
      <c r="Z18" s="62">
        <v>1.0</v>
      </c>
      <c r="AA18" s="41">
        <v>2.0</v>
      </c>
      <c r="AB18" s="43">
        <v>4.0</v>
      </c>
      <c r="AC18" s="63">
        <v>0.0</v>
      </c>
      <c r="AD18" s="64">
        <v>1.0</v>
      </c>
      <c r="AE18" s="63">
        <v>3.0</v>
      </c>
      <c r="AF18" s="64">
        <v>0.0</v>
      </c>
      <c r="AG18" s="63">
        <v>0.0</v>
      </c>
      <c r="AH18" s="45">
        <v>2.0</v>
      </c>
      <c r="AI18" s="65">
        <v>1.0</v>
      </c>
      <c r="AJ18" s="65">
        <v>1.0</v>
      </c>
      <c r="AK18" s="48">
        <v>4.0</v>
      </c>
      <c r="AL18" s="49">
        <v>0.0</v>
      </c>
      <c r="AM18" s="66">
        <v>2.0</v>
      </c>
      <c r="AN18" s="66">
        <v>2.0</v>
      </c>
      <c r="AO18" s="49">
        <v>0.0</v>
      </c>
      <c r="AP18" s="66">
        <v>0.0</v>
      </c>
      <c r="AQ18" s="49">
        <v>0.0</v>
      </c>
      <c r="AR18" s="67">
        <v>51.0</v>
      </c>
      <c r="AS18" s="52">
        <v>0.0</v>
      </c>
      <c r="AT18" s="53">
        <v>0.0</v>
      </c>
      <c r="AU18" s="53">
        <v>0.0</v>
      </c>
      <c r="AV18" s="53">
        <v>0.0</v>
      </c>
      <c r="AW18" s="68">
        <v>0.0</v>
      </c>
      <c r="AX18" s="53">
        <v>0.0</v>
      </c>
      <c r="AY18" s="68">
        <v>0.0</v>
      </c>
      <c r="AZ18" s="53">
        <v>0.0</v>
      </c>
      <c r="BA18" s="68">
        <v>0.0</v>
      </c>
      <c r="BB18" s="74">
        <v>51.0</v>
      </c>
      <c r="BC18" s="76" t="s">
        <v>147</v>
      </c>
    </row>
    <row r="19">
      <c r="A19" s="11" t="s">
        <v>85</v>
      </c>
      <c r="B19" s="11" t="s">
        <v>226</v>
      </c>
      <c r="C19" s="11" t="s">
        <v>227</v>
      </c>
      <c r="D19" s="11" t="s">
        <v>228</v>
      </c>
      <c r="E19" s="15">
        <v>7.2</v>
      </c>
      <c r="F19" s="74">
        <v>52.0</v>
      </c>
      <c r="G19" s="75" t="s">
        <v>147</v>
      </c>
      <c r="H19" s="20">
        <v>20.0</v>
      </c>
      <c r="I19" s="36">
        <v>4.0</v>
      </c>
      <c r="J19" s="59">
        <v>8.0</v>
      </c>
      <c r="K19" s="36">
        <v>8.0</v>
      </c>
      <c r="L19" s="59">
        <v>0.0</v>
      </c>
      <c r="M19" s="36">
        <v>0.0</v>
      </c>
      <c r="N19" s="37">
        <v>11.0</v>
      </c>
      <c r="O19" s="38">
        <v>4.0</v>
      </c>
      <c r="P19" s="61">
        <v>0.0</v>
      </c>
      <c r="Q19" s="38">
        <v>3.0</v>
      </c>
      <c r="R19" s="61">
        <v>2.0</v>
      </c>
      <c r="S19" s="38">
        <v>0.0</v>
      </c>
      <c r="T19" s="61">
        <v>2.0</v>
      </c>
      <c r="U19" s="38">
        <v>0.0</v>
      </c>
      <c r="V19" s="39">
        <v>12.0</v>
      </c>
      <c r="W19" s="41">
        <v>4.0</v>
      </c>
      <c r="X19" s="62">
        <v>1.0</v>
      </c>
      <c r="Y19" s="41">
        <v>3.0</v>
      </c>
      <c r="Z19" s="62">
        <v>2.0</v>
      </c>
      <c r="AA19" s="41">
        <v>2.0</v>
      </c>
      <c r="AB19" s="43">
        <v>7.0</v>
      </c>
      <c r="AC19" s="63">
        <v>0.0</v>
      </c>
      <c r="AD19" s="64">
        <v>3.0</v>
      </c>
      <c r="AE19" s="63">
        <v>3.0</v>
      </c>
      <c r="AF19" s="64">
        <v>1.0</v>
      </c>
      <c r="AG19" s="63">
        <v>0.0</v>
      </c>
      <c r="AH19" s="45">
        <v>1.0</v>
      </c>
      <c r="AI19" s="65">
        <v>0.0</v>
      </c>
      <c r="AJ19" s="65">
        <v>1.0</v>
      </c>
      <c r="AK19" s="48">
        <v>6.0</v>
      </c>
      <c r="AL19" s="49">
        <v>0.0</v>
      </c>
      <c r="AM19" s="66">
        <v>2.0</v>
      </c>
      <c r="AN19" s="66">
        <v>2.0</v>
      </c>
      <c r="AO19" s="49">
        <v>0.0</v>
      </c>
      <c r="AP19" s="66">
        <v>2.0</v>
      </c>
      <c r="AQ19" s="49">
        <v>0.0</v>
      </c>
      <c r="AR19" s="67">
        <v>57.0</v>
      </c>
      <c r="AS19" s="52">
        <v>-5.0</v>
      </c>
      <c r="AT19" s="53">
        <v>-3.0</v>
      </c>
      <c r="AU19" s="53">
        <v>0.0</v>
      </c>
      <c r="AV19" s="53">
        <v>-2.0</v>
      </c>
      <c r="AW19" s="68">
        <v>0.0</v>
      </c>
      <c r="AX19" s="53">
        <v>0.0</v>
      </c>
      <c r="AY19" s="68">
        <v>0.0</v>
      </c>
      <c r="AZ19" s="53">
        <v>0.0</v>
      </c>
      <c r="BA19" s="68">
        <v>0.0</v>
      </c>
      <c r="BB19" s="74">
        <v>52.0</v>
      </c>
      <c r="BC19" s="76" t="s">
        <v>147</v>
      </c>
    </row>
    <row r="20">
      <c r="A20" s="11" t="s">
        <v>85</v>
      </c>
      <c r="B20" s="11" t="s">
        <v>94</v>
      </c>
      <c r="C20" s="11" t="s">
        <v>95</v>
      </c>
      <c r="D20" s="11" t="s">
        <v>229</v>
      </c>
      <c r="E20" s="15">
        <v>7.1</v>
      </c>
      <c r="F20" s="16">
        <v>60.0</v>
      </c>
      <c r="G20" s="18" t="s">
        <v>202</v>
      </c>
      <c r="H20" s="20">
        <v>31.0</v>
      </c>
      <c r="I20" s="36">
        <v>8.0</v>
      </c>
      <c r="J20" s="59">
        <v>8.0</v>
      </c>
      <c r="K20" s="36">
        <v>8.0</v>
      </c>
      <c r="L20" s="59">
        <v>0.0</v>
      </c>
      <c r="M20" s="36">
        <v>7.0</v>
      </c>
      <c r="N20" s="37">
        <v>7.0</v>
      </c>
      <c r="O20" s="38">
        <v>0.0</v>
      </c>
      <c r="P20" s="61">
        <v>0.0</v>
      </c>
      <c r="Q20" s="38">
        <v>3.0</v>
      </c>
      <c r="R20" s="61">
        <v>0.0</v>
      </c>
      <c r="S20" s="38">
        <v>0.0</v>
      </c>
      <c r="T20" s="61">
        <v>2.0</v>
      </c>
      <c r="U20" s="38">
        <v>2.0</v>
      </c>
      <c r="V20" s="39">
        <v>5.0</v>
      </c>
      <c r="W20" s="41">
        <v>0.0</v>
      </c>
      <c r="X20" s="62">
        <v>1.0</v>
      </c>
      <c r="Y20" s="41">
        <v>0.0</v>
      </c>
      <c r="Z20" s="62">
        <v>2.0</v>
      </c>
      <c r="AA20" s="41">
        <v>2.0</v>
      </c>
      <c r="AB20" s="43">
        <v>9.0</v>
      </c>
      <c r="AC20" s="63">
        <v>2.0</v>
      </c>
      <c r="AD20" s="64">
        <v>3.0</v>
      </c>
      <c r="AE20" s="63">
        <v>3.0</v>
      </c>
      <c r="AF20" s="64">
        <v>0.0</v>
      </c>
      <c r="AG20" s="63">
        <v>1.0</v>
      </c>
      <c r="AH20" s="45">
        <v>5.0</v>
      </c>
      <c r="AI20" s="65">
        <v>3.0</v>
      </c>
      <c r="AJ20" s="65">
        <v>2.0</v>
      </c>
      <c r="AK20" s="48">
        <v>8.0</v>
      </c>
      <c r="AL20" s="49">
        <v>0.0</v>
      </c>
      <c r="AM20" s="66">
        <v>3.0</v>
      </c>
      <c r="AN20" s="66">
        <v>3.0</v>
      </c>
      <c r="AO20" s="49">
        <v>0.0</v>
      </c>
      <c r="AP20" s="66">
        <v>2.0</v>
      </c>
      <c r="AQ20" s="49">
        <v>0.0</v>
      </c>
      <c r="AR20" s="67">
        <v>65.0</v>
      </c>
      <c r="AS20" s="52">
        <v>-5.0</v>
      </c>
      <c r="AT20" s="53">
        <v>0.0</v>
      </c>
      <c r="AU20" s="53">
        <v>-5.0</v>
      </c>
      <c r="AV20" s="53">
        <v>0.0</v>
      </c>
      <c r="AW20" s="68">
        <v>0.0</v>
      </c>
      <c r="AX20" s="53">
        <v>0.0</v>
      </c>
      <c r="AY20" s="68">
        <v>0.0</v>
      </c>
      <c r="AZ20" s="53">
        <v>0.0</v>
      </c>
      <c r="BA20" s="68">
        <v>0.0</v>
      </c>
      <c r="BB20" s="16">
        <v>60.0</v>
      </c>
      <c r="BC20" s="56" t="s">
        <v>202</v>
      </c>
    </row>
    <row r="21">
      <c r="A21" s="11" t="s">
        <v>85</v>
      </c>
      <c r="B21" s="11" t="s">
        <v>230</v>
      </c>
      <c r="C21" s="11" t="s">
        <v>231</v>
      </c>
      <c r="D21" s="11" t="s">
        <v>232</v>
      </c>
      <c r="E21" s="15">
        <v>32.0</v>
      </c>
      <c r="F21" s="16">
        <v>61.0</v>
      </c>
      <c r="G21" s="18" t="s">
        <v>202</v>
      </c>
      <c r="H21" s="20">
        <v>31.0</v>
      </c>
      <c r="I21" s="36">
        <v>8.0</v>
      </c>
      <c r="J21" s="59">
        <v>8.0</v>
      </c>
      <c r="K21" s="36">
        <v>8.0</v>
      </c>
      <c r="L21" s="59">
        <v>0.0</v>
      </c>
      <c r="M21" s="36">
        <v>7.0</v>
      </c>
      <c r="N21" s="37">
        <v>11.0</v>
      </c>
      <c r="O21" s="38">
        <v>4.0</v>
      </c>
      <c r="P21" s="61">
        <v>0.0</v>
      </c>
      <c r="Q21" s="38">
        <v>3.0</v>
      </c>
      <c r="R21" s="61">
        <v>2.0</v>
      </c>
      <c r="S21" s="38">
        <v>0.0</v>
      </c>
      <c r="T21" s="61">
        <v>2.0</v>
      </c>
      <c r="U21" s="38">
        <v>0.0</v>
      </c>
      <c r="V21" s="39">
        <v>4.0</v>
      </c>
      <c r="W21" s="41">
        <v>0.0</v>
      </c>
      <c r="X21" s="62">
        <v>1.0</v>
      </c>
      <c r="Y21" s="41">
        <v>0.0</v>
      </c>
      <c r="Z21" s="62">
        <v>1.0</v>
      </c>
      <c r="AA21" s="41">
        <v>2.0</v>
      </c>
      <c r="AB21" s="43">
        <v>8.0</v>
      </c>
      <c r="AC21" s="63">
        <v>0.0</v>
      </c>
      <c r="AD21" s="64">
        <v>3.0</v>
      </c>
      <c r="AE21" s="63">
        <v>3.0</v>
      </c>
      <c r="AF21" s="64">
        <v>1.0</v>
      </c>
      <c r="AG21" s="63">
        <v>1.0</v>
      </c>
      <c r="AH21" s="45">
        <v>5.0</v>
      </c>
      <c r="AI21" s="65">
        <v>3.0</v>
      </c>
      <c r="AJ21" s="65">
        <v>2.0</v>
      </c>
      <c r="AK21" s="48">
        <v>5.0</v>
      </c>
      <c r="AL21" s="49">
        <v>0.0</v>
      </c>
      <c r="AM21" s="66">
        <v>3.0</v>
      </c>
      <c r="AN21" s="66">
        <v>0.0</v>
      </c>
      <c r="AO21" s="49">
        <v>0.0</v>
      </c>
      <c r="AP21" s="66">
        <v>2.0</v>
      </c>
      <c r="AQ21" s="49">
        <v>0.0</v>
      </c>
      <c r="AR21" s="67">
        <v>64.0</v>
      </c>
      <c r="AS21" s="52">
        <v>-3.0</v>
      </c>
      <c r="AT21" s="53">
        <v>-3.0</v>
      </c>
      <c r="AU21" s="53">
        <v>0.0</v>
      </c>
      <c r="AV21" s="53">
        <v>0.0</v>
      </c>
      <c r="AW21" s="68">
        <v>0.0</v>
      </c>
      <c r="AX21" s="53">
        <v>0.0</v>
      </c>
      <c r="AY21" s="68">
        <v>0.0</v>
      </c>
      <c r="AZ21" s="53">
        <v>0.0</v>
      </c>
      <c r="BA21" s="68">
        <v>0.0</v>
      </c>
      <c r="BB21" s="16">
        <v>61.0</v>
      </c>
      <c r="BC21" s="56" t="s">
        <v>202</v>
      </c>
    </row>
    <row r="22">
      <c r="A22" s="11" t="s">
        <v>85</v>
      </c>
      <c r="B22" s="11" t="s">
        <v>233</v>
      </c>
      <c r="C22" s="11" t="s">
        <v>234</v>
      </c>
      <c r="D22" s="11" t="s">
        <v>235</v>
      </c>
      <c r="E22" s="15">
        <v>15.5</v>
      </c>
      <c r="F22" s="16">
        <v>60.0</v>
      </c>
      <c r="G22" s="18" t="s">
        <v>202</v>
      </c>
      <c r="H22" s="20">
        <v>31.0</v>
      </c>
      <c r="I22" s="36">
        <v>8.0</v>
      </c>
      <c r="J22" s="59">
        <v>8.0</v>
      </c>
      <c r="K22" s="36">
        <v>8.0</v>
      </c>
      <c r="L22" s="59">
        <v>0.0</v>
      </c>
      <c r="M22" s="36">
        <v>7.0</v>
      </c>
      <c r="N22" s="37">
        <v>16.0</v>
      </c>
      <c r="O22" s="38">
        <v>4.0</v>
      </c>
      <c r="P22" s="61">
        <v>0.0</v>
      </c>
      <c r="Q22" s="38">
        <v>3.0</v>
      </c>
      <c r="R22" s="61">
        <v>2.0</v>
      </c>
      <c r="S22" s="38">
        <v>3.0</v>
      </c>
      <c r="T22" s="61">
        <v>2.0</v>
      </c>
      <c r="U22" s="38">
        <v>2.0</v>
      </c>
      <c r="V22" s="39">
        <v>4.0</v>
      </c>
      <c r="W22" s="41">
        <v>0.0</v>
      </c>
      <c r="X22" s="62">
        <v>0.0</v>
      </c>
      <c r="Y22" s="41">
        <v>0.0</v>
      </c>
      <c r="Z22" s="62">
        <v>2.0</v>
      </c>
      <c r="AA22" s="41">
        <v>2.0</v>
      </c>
      <c r="AB22" s="43">
        <v>10.0</v>
      </c>
      <c r="AC22" s="63">
        <v>2.0</v>
      </c>
      <c r="AD22" s="64">
        <v>3.0</v>
      </c>
      <c r="AE22" s="63">
        <v>3.0</v>
      </c>
      <c r="AF22" s="64">
        <v>1.0</v>
      </c>
      <c r="AG22" s="63">
        <v>1.0</v>
      </c>
      <c r="AH22" s="45">
        <v>5.0</v>
      </c>
      <c r="AI22" s="65">
        <v>3.0</v>
      </c>
      <c r="AJ22" s="65">
        <v>2.0</v>
      </c>
      <c r="AK22" s="48">
        <v>4.0</v>
      </c>
      <c r="AL22" s="49">
        <v>0.0</v>
      </c>
      <c r="AM22" s="66">
        <v>3.0</v>
      </c>
      <c r="AN22" s="66">
        <v>1.0</v>
      </c>
      <c r="AO22" s="49">
        <v>0.0</v>
      </c>
      <c r="AP22" s="66">
        <v>0.0</v>
      </c>
      <c r="AQ22" s="49">
        <v>0.0</v>
      </c>
      <c r="AR22" s="67">
        <v>70.0</v>
      </c>
      <c r="AS22" s="52">
        <v>-10.0</v>
      </c>
      <c r="AT22" s="53">
        <v>-10.0</v>
      </c>
      <c r="AU22" s="53">
        <v>0.0</v>
      </c>
      <c r="AV22" s="53">
        <v>0.0</v>
      </c>
      <c r="AW22" s="68">
        <v>0.0</v>
      </c>
      <c r="AX22" s="53">
        <v>0.0</v>
      </c>
      <c r="AY22" s="68">
        <v>0.0</v>
      </c>
      <c r="AZ22" s="53">
        <v>0.0</v>
      </c>
      <c r="BA22" s="68">
        <v>0.0</v>
      </c>
      <c r="BB22" s="16">
        <v>60.0</v>
      </c>
      <c r="BC22" s="56" t="s">
        <v>202</v>
      </c>
    </row>
    <row r="23">
      <c r="A23" s="11" t="s">
        <v>85</v>
      </c>
      <c r="B23" s="11" t="s">
        <v>236</v>
      </c>
      <c r="C23" s="11" t="s">
        <v>237</v>
      </c>
      <c r="D23" s="11"/>
      <c r="E23" s="15">
        <v>51.0</v>
      </c>
      <c r="F23" s="24">
        <v>74.0</v>
      </c>
      <c r="G23" s="26" t="s">
        <v>159</v>
      </c>
      <c r="H23" s="20">
        <v>38.0</v>
      </c>
      <c r="I23" s="36">
        <v>8.0</v>
      </c>
      <c r="J23" s="59">
        <v>8.0</v>
      </c>
      <c r="K23" s="36">
        <v>8.0</v>
      </c>
      <c r="L23" s="59">
        <v>7.0</v>
      </c>
      <c r="M23" s="36">
        <v>7.0</v>
      </c>
      <c r="N23" s="37">
        <v>15.0</v>
      </c>
      <c r="O23" s="38">
        <v>4.0</v>
      </c>
      <c r="P23" s="61">
        <v>2.0</v>
      </c>
      <c r="Q23" s="38">
        <v>3.0</v>
      </c>
      <c r="R23" s="61">
        <v>2.0</v>
      </c>
      <c r="S23" s="38">
        <v>0.0</v>
      </c>
      <c r="T23" s="61">
        <v>2.0</v>
      </c>
      <c r="U23" s="38">
        <v>2.0</v>
      </c>
      <c r="V23" s="39">
        <v>7.0</v>
      </c>
      <c r="W23" s="41">
        <v>0.0</v>
      </c>
      <c r="X23" s="62">
        <v>1.0</v>
      </c>
      <c r="Y23" s="41">
        <v>3.0</v>
      </c>
      <c r="Z23" s="62">
        <v>1.0</v>
      </c>
      <c r="AA23" s="41">
        <v>2.0</v>
      </c>
      <c r="AB23" s="43">
        <v>8.0</v>
      </c>
      <c r="AC23" s="63">
        <v>0.0</v>
      </c>
      <c r="AD23" s="64">
        <v>3.0</v>
      </c>
      <c r="AE23" s="63">
        <v>3.0</v>
      </c>
      <c r="AF23" s="64">
        <v>1.0</v>
      </c>
      <c r="AG23" s="63">
        <v>1.0</v>
      </c>
      <c r="AH23" s="45">
        <v>5.0</v>
      </c>
      <c r="AI23" s="65">
        <v>3.0</v>
      </c>
      <c r="AJ23" s="65">
        <v>2.0</v>
      </c>
      <c r="AK23" s="48">
        <v>4.0</v>
      </c>
      <c r="AL23" s="49">
        <v>0.0</v>
      </c>
      <c r="AM23" s="66">
        <v>3.0</v>
      </c>
      <c r="AN23" s="66">
        <v>1.0</v>
      </c>
      <c r="AO23" s="49">
        <v>0.0</v>
      </c>
      <c r="AP23" s="66">
        <v>0.0</v>
      </c>
      <c r="AQ23" s="49">
        <v>0.0</v>
      </c>
      <c r="AR23" s="67">
        <v>77.0</v>
      </c>
      <c r="AS23" s="52">
        <v>-3.0</v>
      </c>
      <c r="AT23" s="53">
        <v>0.0</v>
      </c>
      <c r="AU23" s="53">
        <v>0.0</v>
      </c>
      <c r="AV23" s="53">
        <v>0.0</v>
      </c>
      <c r="AW23" s="68">
        <v>0.0</v>
      </c>
      <c r="AX23" s="53">
        <v>-3.0</v>
      </c>
      <c r="AY23" s="68">
        <v>0.0</v>
      </c>
      <c r="AZ23" s="53">
        <v>0.0</v>
      </c>
      <c r="BA23" s="68">
        <v>0.0</v>
      </c>
      <c r="BB23" s="24">
        <v>74.0</v>
      </c>
      <c r="BC23" s="58" t="s">
        <v>159</v>
      </c>
    </row>
    <row r="24">
      <c r="A24" s="11" t="s">
        <v>85</v>
      </c>
      <c r="B24" s="11" t="s">
        <v>238</v>
      </c>
      <c r="C24" s="11" t="s">
        <v>239</v>
      </c>
      <c r="D24" s="11" t="s">
        <v>240</v>
      </c>
      <c r="E24" s="15">
        <v>16.0</v>
      </c>
      <c r="F24" s="16">
        <v>55.0</v>
      </c>
      <c r="G24" s="18" t="s">
        <v>202</v>
      </c>
      <c r="H24" s="20">
        <v>31.0</v>
      </c>
      <c r="I24" s="36">
        <v>8.0</v>
      </c>
      <c r="J24" s="59">
        <v>8.0</v>
      </c>
      <c r="K24" s="36">
        <v>8.0</v>
      </c>
      <c r="L24" s="59">
        <v>0.0</v>
      </c>
      <c r="M24" s="36">
        <v>7.0</v>
      </c>
      <c r="N24" s="37">
        <v>9.0</v>
      </c>
      <c r="O24" s="38">
        <v>4.0</v>
      </c>
      <c r="P24" s="61">
        <v>0.0</v>
      </c>
      <c r="Q24" s="38">
        <v>3.0</v>
      </c>
      <c r="R24" s="61">
        <v>0.0</v>
      </c>
      <c r="S24" s="38">
        <v>0.0</v>
      </c>
      <c r="T24" s="61">
        <v>2.0</v>
      </c>
      <c r="U24" s="38">
        <v>0.0</v>
      </c>
      <c r="V24" s="39">
        <v>3.0</v>
      </c>
      <c r="W24" s="41">
        <v>0.0</v>
      </c>
      <c r="X24" s="62">
        <v>0.0</v>
      </c>
      <c r="Y24" s="41">
        <v>0.0</v>
      </c>
      <c r="Z24" s="62">
        <v>1.0</v>
      </c>
      <c r="AA24" s="41">
        <v>2.0</v>
      </c>
      <c r="AB24" s="43">
        <v>9.0</v>
      </c>
      <c r="AC24" s="63">
        <v>2.0</v>
      </c>
      <c r="AD24" s="64">
        <v>3.0</v>
      </c>
      <c r="AE24" s="63">
        <v>3.0</v>
      </c>
      <c r="AF24" s="64">
        <v>0.0</v>
      </c>
      <c r="AG24" s="63">
        <v>1.0</v>
      </c>
      <c r="AH24" s="45">
        <v>3.0</v>
      </c>
      <c r="AI24" s="65">
        <v>2.0</v>
      </c>
      <c r="AJ24" s="65">
        <v>1.0</v>
      </c>
      <c r="AK24" s="48">
        <v>3.0</v>
      </c>
      <c r="AL24" s="49">
        <v>0.0</v>
      </c>
      <c r="AM24" s="66">
        <v>2.0</v>
      </c>
      <c r="AN24" s="66">
        <v>1.0</v>
      </c>
      <c r="AO24" s="49">
        <v>0.0</v>
      </c>
      <c r="AP24" s="66">
        <v>0.0</v>
      </c>
      <c r="AQ24" s="49">
        <v>0.0</v>
      </c>
      <c r="AR24" s="67">
        <v>58.0</v>
      </c>
      <c r="AS24" s="52">
        <v>-3.0</v>
      </c>
      <c r="AT24" s="53">
        <v>-3.0</v>
      </c>
      <c r="AU24" s="53">
        <v>0.0</v>
      </c>
      <c r="AV24" s="53">
        <v>0.0</v>
      </c>
      <c r="AW24" s="68">
        <v>0.0</v>
      </c>
      <c r="AX24" s="53">
        <v>0.0</v>
      </c>
      <c r="AY24" s="68">
        <v>0.0</v>
      </c>
      <c r="AZ24" s="53">
        <v>0.0</v>
      </c>
      <c r="BA24" s="68">
        <v>0.0</v>
      </c>
      <c r="BB24" s="16">
        <v>55.0</v>
      </c>
      <c r="BC24" s="56" t="s">
        <v>202</v>
      </c>
    </row>
    <row r="25">
      <c r="A25" s="11" t="s">
        <v>85</v>
      </c>
      <c r="B25" s="11" t="s">
        <v>241</v>
      </c>
      <c r="C25" s="11" t="s">
        <v>242</v>
      </c>
      <c r="D25" s="11" t="s">
        <v>243</v>
      </c>
      <c r="E25" s="15">
        <v>17.0</v>
      </c>
      <c r="F25" s="16">
        <v>56.0</v>
      </c>
      <c r="G25" s="18" t="s">
        <v>202</v>
      </c>
      <c r="H25" s="20">
        <v>29.0</v>
      </c>
      <c r="I25" s="36">
        <v>8.0</v>
      </c>
      <c r="J25" s="59">
        <v>8.0</v>
      </c>
      <c r="K25" s="36">
        <v>8.0</v>
      </c>
      <c r="L25" s="59">
        <v>0.0</v>
      </c>
      <c r="M25" s="36">
        <v>5.0</v>
      </c>
      <c r="N25" s="37">
        <v>11.0</v>
      </c>
      <c r="O25" s="38">
        <v>4.0</v>
      </c>
      <c r="P25" s="61">
        <v>0.0</v>
      </c>
      <c r="Q25" s="38">
        <v>3.0</v>
      </c>
      <c r="R25" s="61">
        <v>2.0</v>
      </c>
      <c r="S25" s="38">
        <v>0.0</v>
      </c>
      <c r="T25" s="61">
        <v>2.0</v>
      </c>
      <c r="U25" s="38">
        <v>0.0</v>
      </c>
      <c r="V25" s="39">
        <v>4.0</v>
      </c>
      <c r="W25" s="41">
        <v>0.0</v>
      </c>
      <c r="X25" s="62">
        <v>1.0</v>
      </c>
      <c r="Y25" s="41">
        <v>0.0</v>
      </c>
      <c r="Z25" s="62">
        <v>1.0</v>
      </c>
      <c r="AA25" s="41">
        <v>2.0</v>
      </c>
      <c r="AB25" s="43">
        <v>10.0</v>
      </c>
      <c r="AC25" s="63">
        <v>2.0</v>
      </c>
      <c r="AD25" s="64">
        <v>3.0</v>
      </c>
      <c r="AE25" s="63">
        <v>3.0</v>
      </c>
      <c r="AF25" s="64">
        <v>1.0</v>
      </c>
      <c r="AG25" s="63">
        <v>1.0</v>
      </c>
      <c r="AH25" s="45">
        <v>3.0</v>
      </c>
      <c r="AI25" s="65">
        <v>1.0</v>
      </c>
      <c r="AJ25" s="65">
        <v>2.0</v>
      </c>
      <c r="AK25" s="48">
        <v>5.0</v>
      </c>
      <c r="AL25" s="49">
        <v>0.0</v>
      </c>
      <c r="AM25" s="66">
        <v>3.0</v>
      </c>
      <c r="AN25" s="66">
        <v>1.0</v>
      </c>
      <c r="AO25" s="49">
        <v>0.0</v>
      </c>
      <c r="AP25" s="66">
        <v>1.0</v>
      </c>
      <c r="AQ25" s="49">
        <v>0.0</v>
      </c>
      <c r="AR25" s="67">
        <v>62.0</v>
      </c>
      <c r="AS25" s="52">
        <v>-6.0</v>
      </c>
      <c r="AT25" s="53">
        <v>-6.0</v>
      </c>
      <c r="AU25" s="53">
        <v>0.0</v>
      </c>
      <c r="AV25" s="53">
        <v>0.0</v>
      </c>
      <c r="AW25" s="68">
        <v>0.0</v>
      </c>
      <c r="AX25" s="53">
        <v>0.0</v>
      </c>
      <c r="AY25" s="68">
        <v>0.0</v>
      </c>
      <c r="AZ25" s="53">
        <v>0.0</v>
      </c>
      <c r="BA25" s="68">
        <v>0.0</v>
      </c>
      <c r="BB25" s="16">
        <v>56.0</v>
      </c>
      <c r="BC25" s="56" t="s">
        <v>202</v>
      </c>
    </row>
    <row r="26">
      <c r="A26" s="11" t="s">
        <v>85</v>
      </c>
      <c r="B26" s="11" t="s">
        <v>244</v>
      </c>
      <c r="C26" s="11" t="s">
        <v>245</v>
      </c>
      <c r="D26" s="11" t="s">
        <v>246</v>
      </c>
      <c r="E26" s="15">
        <v>33.5</v>
      </c>
      <c r="F26" s="16">
        <v>57.0</v>
      </c>
      <c r="G26" s="18" t="s">
        <v>202</v>
      </c>
      <c r="H26" s="20">
        <v>25.0</v>
      </c>
      <c r="I26" s="36">
        <v>8.0</v>
      </c>
      <c r="J26" s="59">
        <v>5.0</v>
      </c>
      <c r="K26" s="36">
        <v>5.0</v>
      </c>
      <c r="L26" s="59">
        <v>0.0</v>
      </c>
      <c r="M26" s="36">
        <v>7.0</v>
      </c>
      <c r="N26" s="37">
        <v>16.0</v>
      </c>
      <c r="O26" s="38">
        <v>4.0</v>
      </c>
      <c r="P26" s="61">
        <v>3.0</v>
      </c>
      <c r="Q26" s="38">
        <v>3.0</v>
      </c>
      <c r="R26" s="61">
        <v>2.0</v>
      </c>
      <c r="S26" s="38">
        <v>0.0</v>
      </c>
      <c r="T26" s="61">
        <v>2.0</v>
      </c>
      <c r="U26" s="38">
        <v>2.0</v>
      </c>
      <c r="V26" s="39">
        <v>3.0</v>
      </c>
      <c r="W26" s="41">
        <v>0.0</v>
      </c>
      <c r="X26" s="62">
        <v>0.0</v>
      </c>
      <c r="Y26" s="41">
        <v>0.0</v>
      </c>
      <c r="Z26" s="62">
        <v>1.0</v>
      </c>
      <c r="AA26" s="41">
        <v>2.0</v>
      </c>
      <c r="AB26" s="43">
        <v>7.0</v>
      </c>
      <c r="AC26" s="63">
        <v>0.0</v>
      </c>
      <c r="AD26" s="64">
        <v>3.0</v>
      </c>
      <c r="AE26" s="63">
        <v>3.0</v>
      </c>
      <c r="AF26" s="64">
        <v>1.0</v>
      </c>
      <c r="AG26" s="63">
        <v>0.0</v>
      </c>
      <c r="AH26" s="45">
        <v>4.0</v>
      </c>
      <c r="AI26" s="65">
        <v>3.0</v>
      </c>
      <c r="AJ26" s="65">
        <v>1.0</v>
      </c>
      <c r="AK26" s="48">
        <v>5.0</v>
      </c>
      <c r="AL26" s="49">
        <v>0.0</v>
      </c>
      <c r="AM26" s="66">
        <v>2.0</v>
      </c>
      <c r="AN26" s="66">
        <v>2.0</v>
      </c>
      <c r="AO26" s="49">
        <v>0.0</v>
      </c>
      <c r="AP26" s="66">
        <v>1.0</v>
      </c>
      <c r="AQ26" s="49">
        <v>0.0</v>
      </c>
      <c r="AR26" s="67">
        <v>60.0</v>
      </c>
      <c r="AS26" s="52">
        <v>-3.0</v>
      </c>
      <c r="AT26" s="53">
        <v>0.0</v>
      </c>
      <c r="AU26" s="53">
        <v>0.0</v>
      </c>
      <c r="AV26" s="53">
        <v>0.0</v>
      </c>
      <c r="AW26" s="68">
        <v>0.0</v>
      </c>
      <c r="AX26" s="53">
        <v>0.0</v>
      </c>
      <c r="AY26" s="68">
        <v>-3.0</v>
      </c>
      <c r="AZ26" s="53">
        <v>0.0</v>
      </c>
      <c r="BA26" s="68">
        <v>0.0</v>
      </c>
      <c r="BB26" s="16">
        <v>57.0</v>
      </c>
      <c r="BC26" s="56" t="s">
        <v>202</v>
      </c>
    </row>
    <row r="27">
      <c r="A27" s="11" t="s">
        <v>85</v>
      </c>
      <c r="B27" s="11" t="s">
        <v>244</v>
      </c>
      <c r="C27" s="11" t="s">
        <v>245</v>
      </c>
      <c r="D27" s="11" t="s">
        <v>247</v>
      </c>
      <c r="E27" s="15">
        <v>32.2</v>
      </c>
      <c r="F27" s="74">
        <v>49.0</v>
      </c>
      <c r="G27" s="75" t="s">
        <v>147</v>
      </c>
      <c r="H27" s="20">
        <v>31.0</v>
      </c>
      <c r="I27" s="36">
        <v>8.0</v>
      </c>
      <c r="J27" s="59">
        <v>8.0</v>
      </c>
      <c r="K27" s="36">
        <v>8.0</v>
      </c>
      <c r="L27" s="59">
        <v>0.0</v>
      </c>
      <c r="M27" s="36">
        <v>7.0</v>
      </c>
      <c r="N27" s="37">
        <v>7.0</v>
      </c>
      <c r="O27" s="38">
        <v>0.0</v>
      </c>
      <c r="P27" s="61">
        <v>0.0</v>
      </c>
      <c r="Q27" s="38">
        <v>3.0</v>
      </c>
      <c r="R27" s="61">
        <v>0.0</v>
      </c>
      <c r="S27" s="38">
        <v>0.0</v>
      </c>
      <c r="T27" s="61">
        <v>2.0</v>
      </c>
      <c r="U27" s="38">
        <v>2.0</v>
      </c>
      <c r="V27" s="39">
        <v>3.0</v>
      </c>
      <c r="W27" s="41">
        <v>0.0</v>
      </c>
      <c r="X27" s="62">
        <v>0.0</v>
      </c>
      <c r="Y27" s="41">
        <v>0.0</v>
      </c>
      <c r="Z27" s="62">
        <v>1.0</v>
      </c>
      <c r="AA27" s="41">
        <v>2.0</v>
      </c>
      <c r="AB27" s="43">
        <v>8.0</v>
      </c>
      <c r="AC27" s="63">
        <v>0.0</v>
      </c>
      <c r="AD27" s="64">
        <v>3.0</v>
      </c>
      <c r="AE27" s="63">
        <v>3.0</v>
      </c>
      <c r="AF27" s="64">
        <v>1.0</v>
      </c>
      <c r="AG27" s="63">
        <v>1.0</v>
      </c>
      <c r="AH27" s="45">
        <v>4.0</v>
      </c>
      <c r="AI27" s="65">
        <v>3.0</v>
      </c>
      <c r="AJ27" s="65">
        <v>1.0</v>
      </c>
      <c r="AK27" s="48">
        <v>4.0</v>
      </c>
      <c r="AL27" s="49">
        <v>0.0</v>
      </c>
      <c r="AM27" s="66">
        <v>2.0</v>
      </c>
      <c r="AN27" s="66">
        <v>2.0</v>
      </c>
      <c r="AO27" s="49">
        <v>0.0</v>
      </c>
      <c r="AP27" s="66">
        <v>0.0</v>
      </c>
      <c r="AQ27" s="49">
        <v>0.0</v>
      </c>
      <c r="AR27" s="67">
        <v>57.0</v>
      </c>
      <c r="AS27" s="52">
        <v>-8.0</v>
      </c>
      <c r="AT27" s="53">
        <v>0.0</v>
      </c>
      <c r="AU27" s="53">
        <v>-5.0</v>
      </c>
      <c r="AV27" s="53">
        <v>0.0</v>
      </c>
      <c r="AW27" s="68">
        <v>0.0</v>
      </c>
      <c r="AX27" s="53">
        <v>0.0</v>
      </c>
      <c r="AY27" s="68">
        <v>-3.0</v>
      </c>
      <c r="AZ27" s="53">
        <v>0.0</v>
      </c>
      <c r="BA27" s="68">
        <v>0.0</v>
      </c>
      <c r="BB27" s="74">
        <v>49.0</v>
      </c>
      <c r="BC27" s="76" t="s">
        <v>147</v>
      </c>
    </row>
    <row r="28">
      <c r="A28" s="11" t="s">
        <v>85</v>
      </c>
      <c r="B28" s="11" t="s">
        <v>244</v>
      </c>
      <c r="C28" s="11" t="s">
        <v>245</v>
      </c>
      <c r="D28" s="11" t="s">
        <v>248</v>
      </c>
      <c r="E28" s="15">
        <v>18.5</v>
      </c>
      <c r="F28" s="74">
        <v>50.0</v>
      </c>
      <c r="G28" s="75" t="s">
        <v>147</v>
      </c>
      <c r="H28" s="20">
        <v>31.0</v>
      </c>
      <c r="I28" s="36">
        <v>8.0</v>
      </c>
      <c r="J28" s="59">
        <v>8.0</v>
      </c>
      <c r="K28" s="36">
        <v>8.0</v>
      </c>
      <c r="L28" s="59">
        <v>0.0</v>
      </c>
      <c r="M28" s="36">
        <v>7.0</v>
      </c>
      <c r="N28" s="37">
        <v>7.0</v>
      </c>
      <c r="O28" s="38">
        <v>0.0</v>
      </c>
      <c r="P28" s="61">
        <v>0.0</v>
      </c>
      <c r="Q28" s="38">
        <v>3.0</v>
      </c>
      <c r="R28" s="61">
        <v>0.0</v>
      </c>
      <c r="S28" s="38">
        <v>0.0</v>
      </c>
      <c r="T28" s="61">
        <v>2.0</v>
      </c>
      <c r="U28" s="38">
        <v>2.0</v>
      </c>
      <c r="V28" s="39">
        <v>3.0</v>
      </c>
      <c r="W28" s="41">
        <v>0.0</v>
      </c>
      <c r="X28" s="62">
        <v>0.0</v>
      </c>
      <c r="Y28" s="41">
        <v>0.0</v>
      </c>
      <c r="Z28" s="62">
        <v>1.0</v>
      </c>
      <c r="AA28" s="41">
        <v>2.0</v>
      </c>
      <c r="AB28" s="43">
        <v>8.0</v>
      </c>
      <c r="AC28" s="63">
        <v>0.0</v>
      </c>
      <c r="AD28" s="64">
        <v>3.0</v>
      </c>
      <c r="AE28" s="63">
        <v>3.0</v>
      </c>
      <c r="AF28" s="64">
        <v>1.0</v>
      </c>
      <c r="AG28" s="63">
        <v>1.0</v>
      </c>
      <c r="AH28" s="45">
        <v>4.0</v>
      </c>
      <c r="AI28" s="65">
        <v>3.0</v>
      </c>
      <c r="AJ28" s="65">
        <v>1.0</v>
      </c>
      <c r="AK28" s="48">
        <v>5.0</v>
      </c>
      <c r="AL28" s="49">
        <v>0.0</v>
      </c>
      <c r="AM28" s="66">
        <v>2.0</v>
      </c>
      <c r="AN28" s="66">
        <v>2.0</v>
      </c>
      <c r="AO28" s="49">
        <v>0.0</v>
      </c>
      <c r="AP28" s="66">
        <v>1.0</v>
      </c>
      <c r="AQ28" s="49">
        <v>0.0</v>
      </c>
      <c r="AR28" s="67">
        <v>58.0</v>
      </c>
      <c r="AS28" s="52">
        <v>-8.0</v>
      </c>
      <c r="AT28" s="53">
        <v>0.0</v>
      </c>
      <c r="AU28" s="53">
        <v>-5.0</v>
      </c>
      <c r="AV28" s="53">
        <v>0.0</v>
      </c>
      <c r="AW28" s="68">
        <v>0.0</v>
      </c>
      <c r="AX28" s="53">
        <v>0.0</v>
      </c>
      <c r="AY28" s="68">
        <v>-3.0</v>
      </c>
      <c r="AZ28" s="53">
        <v>0.0</v>
      </c>
      <c r="BA28" s="68">
        <v>0.0</v>
      </c>
      <c r="BB28" s="74">
        <v>50.0</v>
      </c>
      <c r="BC28" s="76" t="s">
        <v>147</v>
      </c>
    </row>
    <row r="29">
      <c r="A29" s="11" t="s">
        <v>85</v>
      </c>
      <c r="B29" s="11" t="s">
        <v>249</v>
      </c>
      <c r="C29" s="11" t="s">
        <v>250</v>
      </c>
      <c r="D29" s="11"/>
      <c r="E29" s="15">
        <v>30.5</v>
      </c>
      <c r="F29" s="16">
        <v>59.0</v>
      </c>
      <c r="G29" s="18" t="s">
        <v>202</v>
      </c>
      <c r="H29" s="20">
        <v>31.0</v>
      </c>
      <c r="I29" s="36">
        <v>8.0</v>
      </c>
      <c r="J29" s="59">
        <v>8.0</v>
      </c>
      <c r="K29" s="36">
        <v>8.0</v>
      </c>
      <c r="L29" s="59">
        <v>0.0</v>
      </c>
      <c r="M29" s="36">
        <v>7.0</v>
      </c>
      <c r="N29" s="37">
        <v>11.0</v>
      </c>
      <c r="O29" s="38">
        <v>4.0</v>
      </c>
      <c r="P29" s="61">
        <v>0.0</v>
      </c>
      <c r="Q29" s="38">
        <v>3.0</v>
      </c>
      <c r="R29" s="61">
        <v>2.0</v>
      </c>
      <c r="S29" s="38">
        <v>0.0</v>
      </c>
      <c r="T29" s="61">
        <v>2.0</v>
      </c>
      <c r="U29" s="38">
        <v>0.0</v>
      </c>
      <c r="V29" s="39">
        <v>3.0</v>
      </c>
      <c r="W29" s="41">
        <v>0.0</v>
      </c>
      <c r="X29" s="62">
        <v>0.0</v>
      </c>
      <c r="Y29" s="41">
        <v>0.0</v>
      </c>
      <c r="Z29" s="62">
        <v>1.0</v>
      </c>
      <c r="AA29" s="41">
        <v>2.0</v>
      </c>
      <c r="AB29" s="43">
        <v>10.0</v>
      </c>
      <c r="AC29" s="63">
        <v>2.0</v>
      </c>
      <c r="AD29" s="64">
        <v>3.0</v>
      </c>
      <c r="AE29" s="63">
        <v>3.0</v>
      </c>
      <c r="AF29" s="64">
        <v>1.0</v>
      </c>
      <c r="AG29" s="63">
        <v>1.0</v>
      </c>
      <c r="AH29" s="45">
        <v>5.0</v>
      </c>
      <c r="AI29" s="65">
        <v>3.0</v>
      </c>
      <c r="AJ29" s="65">
        <v>2.0</v>
      </c>
      <c r="AK29" s="48">
        <v>5.0</v>
      </c>
      <c r="AL29" s="49">
        <v>0.0</v>
      </c>
      <c r="AM29" s="66">
        <v>3.0</v>
      </c>
      <c r="AN29" s="66">
        <v>1.0</v>
      </c>
      <c r="AO29" s="49">
        <v>0.0</v>
      </c>
      <c r="AP29" s="66">
        <v>1.0</v>
      </c>
      <c r="AQ29" s="49">
        <v>0.0</v>
      </c>
      <c r="AR29" s="67">
        <v>65.0</v>
      </c>
      <c r="AS29" s="52">
        <v>-6.0</v>
      </c>
      <c r="AT29" s="53">
        <v>-6.0</v>
      </c>
      <c r="AU29" s="53">
        <v>0.0</v>
      </c>
      <c r="AV29" s="53">
        <v>0.0</v>
      </c>
      <c r="AW29" s="68">
        <v>0.0</v>
      </c>
      <c r="AX29" s="53">
        <v>0.0</v>
      </c>
      <c r="AY29" s="68">
        <v>0.0</v>
      </c>
      <c r="AZ29" s="53">
        <v>0.0</v>
      </c>
      <c r="BA29" s="68">
        <v>0.0</v>
      </c>
      <c r="BB29" s="16">
        <v>59.0</v>
      </c>
      <c r="BC29" s="56" t="s">
        <v>202</v>
      </c>
    </row>
    <row r="30">
      <c r="A30" s="11" t="s">
        <v>85</v>
      </c>
      <c r="B30" s="11" t="s">
        <v>251</v>
      </c>
      <c r="C30" s="11" t="s">
        <v>252</v>
      </c>
      <c r="D30" s="11" t="s">
        <v>253</v>
      </c>
      <c r="E30" s="15">
        <v>13.0</v>
      </c>
      <c r="F30" s="16">
        <v>62.0</v>
      </c>
      <c r="G30" s="18" t="s">
        <v>202</v>
      </c>
      <c r="H30" s="20">
        <v>31.0</v>
      </c>
      <c r="I30" s="36">
        <v>8.0</v>
      </c>
      <c r="J30" s="59">
        <v>8.0</v>
      </c>
      <c r="K30" s="36">
        <v>8.0</v>
      </c>
      <c r="L30" s="59">
        <v>0.0</v>
      </c>
      <c r="M30" s="36">
        <v>7.0</v>
      </c>
      <c r="N30" s="37">
        <v>11.0</v>
      </c>
      <c r="O30" s="38">
        <v>4.0</v>
      </c>
      <c r="P30" s="61">
        <v>0.0</v>
      </c>
      <c r="Q30" s="38">
        <v>3.0</v>
      </c>
      <c r="R30" s="61">
        <v>2.0</v>
      </c>
      <c r="S30" s="38">
        <v>0.0</v>
      </c>
      <c r="T30" s="61">
        <v>2.0</v>
      </c>
      <c r="U30" s="38">
        <v>0.0</v>
      </c>
      <c r="V30" s="39">
        <v>5.0</v>
      </c>
      <c r="W30" s="41">
        <v>0.0</v>
      </c>
      <c r="X30" s="62">
        <v>1.0</v>
      </c>
      <c r="Y30" s="41">
        <v>0.0</v>
      </c>
      <c r="Z30" s="62">
        <v>2.0</v>
      </c>
      <c r="AA30" s="41">
        <v>2.0</v>
      </c>
      <c r="AB30" s="43">
        <v>8.0</v>
      </c>
      <c r="AC30" s="63">
        <v>0.0</v>
      </c>
      <c r="AD30" s="64">
        <v>3.0</v>
      </c>
      <c r="AE30" s="63">
        <v>3.0</v>
      </c>
      <c r="AF30" s="64">
        <v>1.0</v>
      </c>
      <c r="AG30" s="63">
        <v>1.0</v>
      </c>
      <c r="AH30" s="45">
        <v>5.0</v>
      </c>
      <c r="AI30" s="65">
        <v>3.0</v>
      </c>
      <c r="AJ30" s="65">
        <v>2.0</v>
      </c>
      <c r="AK30" s="48">
        <v>7.0</v>
      </c>
      <c r="AL30" s="49">
        <v>1.0</v>
      </c>
      <c r="AM30" s="66">
        <v>3.0</v>
      </c>
      <c r="AN30" s="66">
        <v>3.0</v>
      </c>
      <c r="AO30" s="49">
        <v>0.0</v>
      </c>
      <c r="AP30" s="66">
        <v>0.0</v>
      </c>
      <c r="AQ30" s="49">
        <v>0.0</v>
      </c>
      <c r="AR30" s="67">
        <v>67.0</v>
      </c>
      <c r="AS30" s="52">
        <v>-5.0</v>
      </c>
      <c r="AT30" s="53">
        <v>0.0</v>
      </c>
      <c r="AU30" s="53">
        <v>-5.0</v>
      </c>
      <c r="AV30" s="53">
        <v>0.0</v>
      </c>
      <c r="AW30" s="68">
        <v>0.0</v>
      </c>
      <c r="AX30" s="53">
        <v>0.0</v>
      </c>
      <c r="AY30" s="68">
        <v>0.0</v>
      </c>
      <c r="AZ30" s="53">
        <v>0.0</v>
      </c>
      <c r="BA30" s="68">
        <v>0.0</v>
      </c>
      <c r="BB30" s="16">
        <v>62.0</v>
      </c>
      <c r="BC30" s="56" t="s">
        <v>202</v>
      </c>
    </row>
    <row r="31">
      <c r="A31" s="11" t="s">
        <v>124</v>
      </c>
      <c r="B31" s="11" t="s">
        <v>129</v>
      </c>
      <c r="C31" s="11" t="s">
        <v>26</v>
      </c>
      <c r="D31" s="11" t="s">
        <v>254</v>
      </c>
      <c r="E31" s="15">
        <v>13.4</v>
      </c>
      <c r="F31" s="16">
        <v>62.0</v>
      </c>
      <c r="G31" s="18" t="s">
        <v>202</v>
      </c>
      <c r="H31" s="20">
        <v>32.0</v>
      </c>
      <c r="I31" s="36">
        <v>5.0</v>
      </c>
      <c r="J31" s="59">
        <v>7.0</v>
      </c>
      <c r="K31" s="36">
        <v>7.0</v>
      </c>
      <c r="L31" s="59">
        <v>6.0</v>
      </c>
      <c r="M31" s="36">
        <v>7.0</v>
      </c>
      <c r="N31" s="37">
        <v>14.0</v>
      </c>
      <c r="O31" s="38">
        <v>4.0</v>
      </c>
      <c r="P31" s="61">
        <v>0.0</v>
      </c>
      <c r="Q31" s="38">
        <v>1.0</v>
      </c>
      <c r="R31" s="61">
        <v>2.0</v>
      </c>
      <c r="S31" s="38">
        <v>3.0</v>
      </c>
      <c r="T31" s="61">
        <v>2.0</v>
      </c>
      <c r="U31" s="38">
        <v>2.0</v>
      </c>
      <c r="V31" s="39">
        <v>7.0</v>
      </c>
      <c r="W31" s="41">
        <v>1.0</v>
      </c>
      <c r="X31" s="62">
        <v>0.0</v>
      </c>
      <c r="Y31" s="41">
        <v>2.0</v>
      </c>
      <c r="Z31" s="62">
        <v>2.0</v>
      </c>
      <c r="AA31" s="41">
        <v>2.0</v>
      </c>
      <c r="AB31" s="43">
        <v>5.0</v>
      </c>
      <c r="AC31" s="63">
        <v>2.0</v>
      </c>
      <c r="AD31" s="64">
        <v>2.0</v>
      </c>
      <c r="AE31" s="63">
        <v>0.0</v>
      </c>
      <c r="AF31" s="64">
        <v>1.0</v>
      </c>
      <c r="AG31" s="63">
        <v>0.0</v>
      </c>
      <c r="AH31" s="45">
        <v>1.0</v>
      </c>
      <c r="AI31" s="65">
        <v>0.0</v>
      </c>
      <c r="AJ31" s="65">
        <v>1.0</v>
      </c>
      <c r="AK31" s="48">
        <v>8.0</v>
      </c>
      <c r="AL31" s="49">
        <v>3.0</v>
      </c>
      <c r="AM31" s="66">
        <v>3.0</v>
      </c>
      <c r="AN31" s="66">
        <v>2.0</v>
      </c>
      <c r="AO31" s="49">
        <v>0.0</v>
      </c>
      <c r="AP31" s="66">
        <v>0.0</v>
      </c>
      <c r="AQ31" s="49">
        <v>0.0</v>
      </c>
      <c r="AR31" s="67">
        <v>67.0</v>
      </c>
      <c r="AS31" s="52">
        <v>-5.0</v>
      </c>
      <c r="AT31" s="53">
        <v>-1.0</v>
      </c>
      <c r="AU31" s="53">
        <v>0.0</v>
      </c>
      <c r="AV31" s="53">
        <v>0.0</v>
      </c>
      <c r="AW31" s="68">
        <v>0.0</v>
      </c>
      <c r="AX31" s="53">
        <v>0.0</v>
      </c>
      <c r="AY31" s="68">
        <v>0.0</v>
      </c>
      <c r="AZ31" s="53">
        <v>0.0</v>
      </c>
      <c r="BA31" s="68">
        <v>-4.0</v>
      </c>
      <c r="BB31" s="16">
        <v>62.0</v>
      </c>
      <c r="BC31" s="56" t="s">
        <v>202</v>
      </c>
    </row>
    <row r="32">
      <c r="A32" s="11" t="s">
        <v>124</v>
      </c>
      <c r="B32" s="11" t="s">
        <v>129</v>
      </c>
      <c r="C32" s="11" t="s">
        <v>26</v>
      </c>
      <c r="D32" s="11" t="s">
        <v>255</v>
      </c>
      <c r="E32" s="15">
        <v>11.1</v>
      </c>
      <c r="F32" s="16">
        <v>66.0</v>
      </c>
      <c r="G32" s="18" t="s">
        <v>202</v>
      </c>
      <c r="H32" s="20">
        <v>31.0</v>
      </c>
      <c r="I32" s="36">
        <v>6.0</v>
      </c>
      <c r="J32" s="59">
        <v>5.0</v>
      </c>
      <c r="K32" s="36">
        <v>7.0</v>
      </c>
      <c r="L32" s="59">
        <v>6.0</v>
      </c>
      <c r="M32" s="36">
        <v>7.0</v>
      </c>
      <c r="N32" s="37">
        <v>12.0</v>
      </c>
      <c r="O32" s="38">
        <v>1.0</v>
      </c>
      <c r="P32" s="61">
        <v>1.0</v>
      </c>
      <c r="Q32" s="38">
        <v>1.0</v>
      </c>
      <c r="R32" s="61">
        <v>2.0</v>
      </c>
      <c r="S32" s="38">
        <v>3.0</v>
      </c>
      <c r="T32" s="61">
        <v>2.0</v>
      </c>
      <c r="U32" s="38">
        <v>2.0</v>
      </c>
      <c r="V32" s="39">
        <v>10.0</v>
      </c>
      <c r="W32" s="41">
        <v>1.0</v>
      </c>
      <c r="X32" s="62">
        <v>2.0</v>
      </c>
      <c r="Y32" s="41">
        <v>3.0</v>
      </c>
      <c r="Z32" s="62">
        <v>2.0</v>
      </c>
      <c r="AA32" s="41">
        <v>2.0</v>
      </c>
      <c r="AB32" s="43">
        <v>8.0</v>
      </c>
      <c r="AC32" s="63">
        <v>2.0</v>
      </c>
      <c r="AD32" s="64">
        <v>2.0</v>
      </c>
      <c r="AE32" s="63">
        <v>3.0</v>
      </c>
      <c r="AF32" s="64">
        <v>1.0</v>
      </c>
      <c r="AG32" s="63">
        <v>0.0</v>
      </c>
      <c r="AH32" s="45">
        <v>4.0</v>
      </c>
      <c r="AI32" s="65">
        <v>3.0</v>
      </c>
      <c r="AJ32" s="65">
        <v>1.0</v>
      </c>
      <c r="AK32" s="48">
        <v>8.0</v>
      </c>
      <c r="AL32" s="49">
        <v>3.0</v>
      </c>
      <c r="AM32" s="66">
        <v>3.0</v>
      </c>
      <c r="AN32" s="66">
        <v>2.0</v>
      </c>
      <c r="AO32" s="49">
        <v>0.0</v>
      </c>
      <c r="AP32" s="66">
        <v>0.0</v>
      </c>
      <c r="AQ32" s="49">
        <v>0.0</v>
      </c>
      <c r="AR32" s="67">
        <v>73.0</v>
      </c>
      <c r="AS32" s="52">
        <v>-7.0</v>
      </c>
      <c r="AT32" s="53">
        <v>-1.0</v>
      </c>
      <c r="AU32" s="53">
        <v>0.0</v>
      </c>
      <c r="AV32" s="53">
        <v>0.0</v>
      </c>
      <c r="AW32" s="68">
        <v>0.0</v>
      </c>
      <c r="AX32" s="53">
        <v>-3.0</v>
      </c>
      <c r="AY32" s="68">
        <v>0.0</v>
      </c>
      <c r="AZ32" s="53">
        <v>0.0</v>
      </c>
      <c r="BA32" s="68">
        <v>-3.0</v>
      </c>
      <c r="BB32" s="16">
        <v>66.0</v>
      </c>
      <c r="BC32" s="56" t="s">
        <v>202</v>
      </c>
    </row>
    <row r="33">
      <c r="A33" s="11" t="s">
        <v>132</v>
      </c>
      <c r="B33" s="11" t="s">
        <v>256</v>
      </c>
      <c r="C33" s="11" t="s">
        <v>257</v>
      </c>
      <c r="D33" s="11" t="s">
        <v>258</v>
      </c>
      <c r="E33" s="15">
        <v>16.2</v>
      </c>
      <c r="F33" s="24">
        <v>71.0</v>
      </c>
      <c r="G33" s="26" t="s">
        <v>159</v>
      </c>
      <c r="H33" s="20">
        <v>28.0</v>
      </c>
      <c r="I33" s="36">
        <v>8.0</v>
      </c>
      <c r="J33" s="59">
        <v>8.0</v>
      </c>
      <c r="K33" s="36">
        <v>7.0</v>
      </c>
      <c r="L33" s="59">
        <v>5.0</v>
      </c>
      <c r="M33" s="36">
        <v>0.0</v>
      </c>
      <c r="N33" s="37">
        <v>14.0</v>
      </c>
      <c r="O33" s="38">
        <v>4.0</v>
      </c>
      <c r="P33" s="61">
        <v>0.0</v>
      </c>
      <c r="Q33" s="38">
        <v>3.0</v>
      </c>
      <c r="R33" s="61">
        <v>0.0</v>
      </c>
      <c r="S33" s="38">
        <v>3.0</v>
      </c>
      <c r="T33" s="61">
        <v>2.0</v>
      </c>
      <c r="U33" s="38">
        <v>2.0</v>
      </c>
      <c r="V33" s="39">
        <v>8.0</v>
      </c>
      <c r="W33" s="41">
        <v>0.0</v>
      </c>
      <c r="X33" s="62">
        <v>3.0</v>
      </c>
      <c r="Y33" s="41">
        <v>3.0</v>
      </c>
      <c r="Z33" s="62">
        <v>0.0</v>
      </c>
      <c r="AA33" s="41">
        <v>2.0</v>
      </c>
      <c r="AB33" s="43">
        <v>8.0</v>
      </c>
      <c r="AC33" s="63">
        <v>2.0</v>
      </c>
      <c r="AD33" s="64">
        <v>2.0</v>
      </c>
      <c r="AE33" s="63">
        <v>3.0</v>
      </c>
      <c r="AF33" s="64">
        <v>1.0</v>
      </c>
      <c r="AG33" s="63">
        <v>0.0</v>
      </c>
      <c r="AH33" s="45">
        <v>4.0</v>
      </c>
      <c r="AI33" s="65">
        <v>2.0</v>
      </c>
      <c r="AJ33" s="65">
        <v>2.0</v>
      </c>
      <c r="AK33" s="48">
        <v>9.0</v>
      </c>
      <c r="AL33" s="49">
        <v>2.0</v>
      </c>
      <c r="AM33" s="66">
        <v>3.0</v>
      </c>
      <c r="AN33" s="66">
        <v>3.0</v>
      </c>
      <c r="AO33" s="49">
        <v>0.0</v>
      </c>
      <c r="AP33" s="66">
        <v>1.0</v>
      </c>
      <c r="AQ33" s="49">
        <v>0.0</v>
      </c>
      <c r="AR33" s="67">
        <v>71.0</v>
      </c>
      <c r="AS33" s="52">
        <v>0.0</v>
      </c>
      <c r="AT33" s="53">
        <v>0.0</v>
      </c>
      <c r="AU33" s="53">
        <v>0.0</v>
      </c>
      <c r="AV33" s="53">
        <v>0.0</v>
      </c>
      <c r="AW33" s="68">
        <v>0.0</v>
      </c>
      <c r="AX33" s="53">
        <v>0.0</v>
      </c>
      <c r="AY33" s="68">
        <v>0.0</v>
      </c>
      <c r="AZ33" s="53">
        <v>0.0</v>
      </c>
      <c r="BA33" s="68">
        <v>0.0</v>
      </c>
      <c r="BB33" s="24">
        <v>71.0</v>
      </c>
      <c r="BC33" s="58" t="s">
        <v>159</v>
      </c>
    </row>
    <row r="34">
      <c r="A34" s="11" t="s">
        <v>259</v>
      </c>
      <c r="B34" s="11" t="s">
        <v>260</v>
      </c>
      <c r="C34" s="11" t="s">
        <v>105</v>
      </c>
      <c r="D34" s="11" t="s">
        <v>261</v>
      </c>
      <c r="E34" s="15">
        <v>13.0</v>
      </c>
      <c r="F34" s="29">
        <v>85.0</v>
      </c>
      <c r="G34" s="31" t="s">
        <v>198</v>
      </c>
      <c r="H34" s="20">
        <v>37.0</v>
      </c>
      <c r="I34" s="36">
        <v>8.0</v>
      </c>
      <c r="J34" s="59">
        <v>8.0</v>
      </c>
      <c r="K34" s="36">
        <v>8.0</v>
      </c>
      <c r="L34" s="59">
        <v>6.0</v>
      </c>
      <c r="M34" s="36">
        <v>7.0</v>
      </c>
      <c r="N34" s="37">
        <v>18.0</v>
      </c>
      <c r="O34" s="38">
        <v>4.0</v>
      </c>
      <c r="P34" s="61">
        <v>3.0</v>
      </c>
      <c r="Q34" s="38">
        <v>3.0</v>
      </c>
      <c r="R34" s="61">
        <v>2.0</v>
      </c>
      <c r="S34" s="38">
        <v>3.0</v>
      </c>
      <c r="T34" s="61">
        <v>1.0</v>
      </c>
      <c r="U34" s="38">
        <v>2.0</v>
      </c>
      <c r="V34" s="39">
        <v>10.0</v>
      </c>
      <c r="W34" s="41">
        <v>2.0</v>
      </c>
      <c r="X34" s="62">
        <v>3.0</v>
      </c>
      <c r="Y34" s="41">
        <v>3.0</v>
      </c>
      <c r="Z34" s="62">
        <v>0.0</v>
      </c>
      <c r="AA34" s="41">
        <v>2.0</v>
      </c>
      <c r="AB34" s="43">
        <v>7.0</v>
      </c>
      <c r="AC34" s="63">
        <v>0.0</v>
      </c>
      <c r="AD34" s="64">
        <v>3.0</v>
      </c>
      <c r="AE34" s="63">
        <v>3.0</v>
      </c>
      <c r="AF34" s="64">
        <v>1.0</v>
      </c>
      <c r="AG34" s="63">
        <v>0.0</v>
      </c>
      <c r="AH34" s="45">
        <v>4.0</v>
      </c>
      <c r="AI34" s="65">
        <v>3.0</v>
      </c>
      <c r="AJ34" s="65">
        <v>1.0</v>
      </c>
      <c r="AK34" s="48">
        <v>9.0</v>
      </c>
      <c r="AL34" s="49">
        <v>2.0</v>
      </c>
      <c r="AM34" s="66">
        <v>3.0</v>
      </c>
      <c r="AN34" s="66">
        <v>3.0</v>
      </c>
      <c r="AO34" s="49">
        <v>0.0</v>
      </c>
      <c r="AP34" s="66">
        <v>1.0</v>
      </c>
      <c r="AQ34" s="49">
        <v>0.0</v>
      </c>
      <c r="AR34" s="67">
        <v>85.0</v>
      </c>
      <c r="AS34" s="52">
        <v>0.0</v>
      </c>
      <c r="AT34" s="53">
        <v>0.0</v>
      </c>
      <c r="AU34" s="53">
        <v>0.0</v>
      </c>
      <c r="AV34" s="53">
        <v>0.0</v>
      </c>
      <c r="AW34" s="68">
        <v>0.0</v>
      </c>
      <c r="AX34" s="53">
        <v>0.0</v>
      </c>
      <c r="AY34" s="68">
        <v>0.0</v>
      </c>
      <c r="AZ34" s="53">
        <v>0.0</v>
      </c>
      <c r="BA34" s="68">
        <v>0.0</v>
      </c>
      <c r="BB34" s="29">
        <v>85.0</v>
      </c>
      <c r="BC34" s="60" t="s">
        <v>198</v>
      </c>
    </row>
    <row r="35">
      <c r="A35" s="11" t="s">
        <v>259</v>
      </c>
      <c r="B35" s="11" t="s">
        <v>260</v>
      </c>
      <c r="C35" s="11" t="s">
        <v>105</v>
      </c>
      <c r="D35" s="11" t="s">
        <v>262</v>
      </c>
      <c r="E35" s="15">
        <v>11.7</v>
      </c>
      <c r="F35" s="24">
        <v>73.0</v>
      </c>
      <c r="G35" s="26" t="s">
        <v>159</v>
      </c>
      <c r="H35" s="20">
        <v>34.0</v>
      </c>
      <c r="I35" s="36">
        <v>8.0</v>
      </c>
      <c r="J35" s="59">
        <v>5.0</v>
      </c>
      <c r="K35" s="36">
        <v>8.0</v>
      </c>
      <c r="L35" s="59">
        <v>6.0</v>
      </c>
      <c r="M35" s="36">
        <v>7.0</v>
      </c>
      <c r="N35" s="37">
        <v>10.0</v>
      </c>
      <c r="O35" s="38">
        <v>0.0</v>
      </c>
      <c r="P35" s="61">
        <v>0.0</v>
      </c>
      <c r="Q35" s="38">
        <v>3.0</v>
      </c>
      <c r="R35" s="61">
        <v>2.0</v>
      </c>
      <c r="S35" s="38">
        <v>2.0</v>
      </c>
      <c r="T35" s="61">
        <v>1.0</v>
      </c>
      <c r="U35" s="38">
        <v>2.0</v>
      </c>
      <c r="V35" s="39">
        <v>8.0</v>
      </c>
      <c r="W35" s="41">
        <v>0.0</v>
      </c>
      <c r="X35" s="62">
        <v>3.0</v>
      </c>
      <c r="Y35" s="41">
        <v>3.0</v>
      </c>
      <c r="Z35" s="62">
        <v>0.0</v>
      </c>
      <c r="AA35" s="41">
        <v>2.0</v>
      </c>
      <c r="AB35" s="43">
        <v>8.0</v>
      </c>
      <c r="AC35" s="63">
        <v>2.0</v>
      </c>
      <c r="AD35" s="64">
        <v>3.0</v>
      </c>
      <c r="AE35" s="63">
        <v>3.0</v>
      </c>
      <c r="AF35" s="64">
        <v>0.0</v>
      </c>
      <c r="AG35" s="63">
        <v>0.0</v>
      </c>
      <c r="AH35" s="45">
        <v>4.0</v>
      </c>
      <c r="AI35" s="65">
        <v>3.0</v>
      </c>
      <c r="AJ35" s="65">
        <v>1.0</v>
      </c>
      <c r="AK35" s="48">
        <v>9.0</v>
      </c>
      <c r="AL35" s="49">
        <v>3.0</v>
      </c>
      <c r="AM35" s="66">
        <v>3.0</v>
      </c>
      <c r="AN35" s="66">
        <v>3.0</v>
      </c>
      <c r="AO35" s="49">
        <v>0.0</v>
      </c>
      <c r="AP35" s="66">
        <v>0.0</v>
      </c>
      <c r="AQ35" s="49">
        <v>0.0</v>
      </c>
      <c r="AR35" s="67">
        <v>73.0</v>
      </c>
      <c r="AS35" s="52">
        <v>0.0</v>
      </c>
      <c r="AT35" s="53">
        <v>0.0</v>
      </c>
      <c r="AU35" s="53">
        <v>0.0</v>
      </c>
      <c r="AV35" s="53">
        <v>0.0</v>
      </c>
      <c r="AW35" s="68">
        <v>0.0</v>
      </c>
      <c r="AX35" s="53">
        <v>0.0</v>
      </c>
      <c r="AY35" s="68">
        <v>0.0</v>
      </c>
      <c r="AZ35" s="53">
        <v>0.0</v>
      </c>
      <c r="BA35" s="68">
        <v>0.0</v>
      </c>
      <c r="BB35" s="24">
        <v>73.0</v>
      </c>
      <c r="BC35" s="58" t="s">
        <v>159</v>
      </c>
    </row>
    <row r="36">
      <c r="A36" s="11" t="s">
        <v>139</v>
      </c>
      <c r="B36" s="11" t="s">
        <v>140</v>
      </c>
      <c r="C36" s="11" t="s">
        <v>141</v>
      </c>
      <c r="D36" s="11" t="s">
        <v>263</v>
      </c>
      <c r="E36" s="15">
        <v>3.1</v>
      </c>
      <c r="F36" s="16">
        <v>65.0</v>
      </c>
      <c r="G36" s="18" t="s">
        <v>202</v>
      </c>
      <c r="H36" s="20">
        <v>35.0</v>
      </c>
      <c r="I36" s="36">
        <v>8.0</v>
      </c>
      <c r="J36" s="59">
        <v>8.0</v>
      </c>
      <c r="K36" s="36">
        <v>8.0</v>
      </c>
      <c r="L36" s="59">
        <v>4.0</v>
      </c>
      <c r="M36" s="36">
        <v>7.0</v>
      </c>
      <c r="N36" s="37">
        <v>12.0</v>
      </c>
      <c r="O36" s="38">
        <v>4.0</v>
      </c>
      <c r="P36" s="61">
        <v>0.0</v>
      </c>
      <c r="Q36" s="38">
        <v>2.0</v>
      </c>
      <c r="R36" s="61">
        <v>2.0</v>
      </c>
      <c r="S36" s="38">
        <v>0.0</v>
      </c>
      <c r="T36" s="61">
        <v>2.0</v>
      </c>
      <c r="U36" s="38">
        <v>2.0</v>
      </c>
      <c r="V36" s="39">
        <v>7.0</v>
      </c>
      <c r="W36" s="41">
        <v>0.0</v>
      </c>
      <c r="X36" s="62">
        <v>1.0</v>
      </c>
      <c r="Y36" s="41">
        <v>3.0</v>
      </c>
      <c r="Z36" s="62">
        <v>2.0</v>
      </c>
      <c r="AA36" s="41">
        <v>1.0</v>
      </c>
      <c r="AB36" s="43">
        <v>9.0</v>
      </c>
      <c r="AC36" s="63">
        <v>2.0</v>
      </c>
      <c r="AD36" s="64">
        <v>3.0</v>
      </c>
      <c r="AE36" s="63">
        <v>2.0</v>
      </c>
      <c r="AF36" s="64">
        <v>1.0</v>
      </c>
      <c r="AG36" s="63">
        <v>1.0</v>
      </c>
      <c r="AH36" s="45">
        <v>5.0</v>
      </c>
      <c r="AI36" s="65">
        <v>3.0</v>
      </c>
      <c r="AJ36" s="65">
        <v>2.0</v>
      </c>
      <c r="AK36" s="48">
        <v>6.0</v>
      </c>
      <c r="AL36" s="49">
        <v>2.0</v>
      </c>
      <c r="AM36" s="66">
        <v>3.0</v>
      </c>
      <c r="AN36" s="66">
        <v>1.0</v>
      </c>
      <c r="AO36" s="49">
        <v>0.0</v>
      </c>
      <c r="AP36" s="66">
        <v>0.0</v>
      </c>
      <c r="AQ36" s="49">
        <v>0.0</v>
      </c>
      <c r="AR36" s="67">
        <v>74.0</v>
      </c>
      <c r="AS36" s="52">
        <v>-9.0</v>
      </c>
      <c r="AT36" s="53">
        <v>0.0</v>
      </c>
      <c r="AU36" s="53">
        <v>-5.0</v>
      </c>
      <c r="AV36" s="53">
        <v>0.0</v>
      </c>
      <c r="AW36" s="68">
        <v>-1.0</v>
      </c>
      <c r="AX36" s="53">
        <v>0.0</v>
      </c>
      <c r="AY36" s="68">
        <v>-3.0</v>
      </c>
      <c r="AZ36" s="53">
        <v>0.0</v>
      </c>
      <c r="BA36" s="68">
        <v>0.0</v>
      </c>
      <c r="BB36" s="16">
        <v>65.0</v>
      </c>
      <c r="BC36" s="56" t="s">
        <v>202</v>
      </c>
    </row>
    <row r="37">
      <c r="A37" s="11" t="s">
        <v>139</v>
      </c>
      <c r="B37" s="11" t="s">
        <v>264</v>
      </c>
      <c r="C37" s="11" t="s">
        <v>265</v>
      </c>
      <c r="D37" s="11" t="s">
        <v>266</v>
      </c>
      <c r="E37" s="15">
        <v>10.0</v>
      </c>
      <c r="F37" s="16">
        <v>58.0</v>
      </c>
      <c r="G37" s="18" t="s">
        <v>202</v>
      </c>
      <c r="H37" s="20">
        <v>35.0</v>
      </c>
      <c r="I37" s="36">
        <v>7.0</v>
      </c>
      <c r="J37" s="59">
        <v>8.0</v>
      </c>
      <c r="K37" s="36">
        <v>8.0</v>
      </c>
      <c r="L37" s="59">
        <v>5.0</v>
      </c>
      <c r="M37" s="36">
        <v>7.0</v>
      </c>
      <c r="N37" s="37">
        <v>5.0</v>
      </c>
      <c r="O37" s="38">
        <v>0.0</v>
      </c>
      <c r="P37" s="61">
        <v>0.0</v>
      </c>
      <c r="Q37" s="38">
        <v>1.0</v>
      </c>
      <c r="R37" s="61">
        <v>2.0</v>
      </c>
      <c r="S37" s="38">
        <v>0.0</v>
      </c>
      <c r="T37" s="61">
        <v>1.0</v>
      </c>
      <c r="U37" s="38">
        <v>1.0</v>
      </c>
      <c r="V37" s="39">
        <v>10.0</v>
      </c>
      <c r="W37" s="41">
        <v>4.0</v>
      </c>
      <c r="X37" s="62">
        <v>0.0</v>
      </c>
      <c r="Y37" s="41">
        <v>2.0</v>
      </c>
      <c r="Z37" s="62">
        <v>2.0</v>
      </c>
      <c r="AA37" s="41">
        <v>2.0</v>
      </c>
      <c r="AB37" s="43">
        <v>7.0</v>
      </c>
      <c r="AC37" s="63">
        <v>2.0</v>
      </c>
      <c r="AD37" s="64">
        <v>3.0</v>
      </c>
      <c r="AE37" s="63">
        <v>0.0</v>
      </c>
      <c r="AF37" s="64">
        <v>1.0</v>
      </c>
      <c r="AG37" s="63">
        <v>1.0</v>
      </c>
      <c r="AH37" s="45">
        <v>5.0</v>
      </c>
      <c r="AI37" s="65">
        <v>3.0</v>
      </c>
      <c r="AJ37" s="65">
        <v>2.0</v>
      </c>
      <c r="AK37" s="48">
        <v>4.0</v>
      </c>
      <c r="AL37" s="49">
        <v>2.0</v>
      </c>
      <c r="AM37" s="66">
        <v>0.0</v>
      </c>
      <c r="AN37" s="66">
        <v>1.0</v>
      </c>
      <c r="AO37" s="49">
        <v>0.0</v>
      </c>
      <c r="AP37" s="66">
        <v>1.0</v>
      </c>
      <c r="AQ37" s="49">
        <v>0.0</v>
      </c>
      <c r="AR37" s="67">
        <v>66.0</v>
      </c>
      <c r="AS37" s="52">
        <v>-8.0</v>
      </c>
      <c r="AT37" s="53">
        <v>0.0</v>
      </c>
      <c r="AU37" s="53">
        <v>-5.0</v>
      </c>
      <c r="AV37" s="53">
        <v>-1.0</v>
      </c>
      <c r="AW37" s="68">
        <v>0.0</v>
      </c>
      <c r="AX37" s="53">
        <v>0.0</v>
      </c>
      <c r="AY37" s="68">
        <v>-2.0</v>
      </c>
      <c r="AZ37" s="53">
        <v>0.0</v>
      </c>
      <c r="BA37" s="68">
        <v>0.0</v>
      </c>
      <c r="BB37" s="16">
        <v>58.0</v>
      </c>
      <c r="BC37" s="56" t="s">
        <v>202</v>
      </c>
    </row>
    <row r="38">
      <c r="A38" s="11" t="s">
        <v>148</v>
      </c>
      <c r="B38" s="11" t="s">
        <v>149</v>
      </c>
      <c r="C38" s="11" t="s">
        <v>267</v>
      </c>
      <c r="D38" s="11" t="s">
        <v>151</v>
      </c>
      <c r="E38" s="15">
        <v>12.9</v>
      </c>
      <c r="F38" s="24">
        <v>71.0</v>
      </c>
      <c r="G38" s="26" t="s">
        <v>159</v>
      </c>
      <c r="H38" s="20">
        <v>37.0</v>
      </c>
      <c r="I38" s="36">
        <v>8.0</v>
      </c>
      <c r="J38" s="59">
        <v>8.0</v>
      </c>
      <c r="K38" s="36">
        <v>8.0</v>
      </c>
      <c r="L38" s="59">
        <v>6.0</v>
      </c>
      <c r="M38" s="36">
        <v>7.0</v>
      </c>
      <c r="N38" s="37">
        <v>15.0</v>
      </c>
      <c r="O38" s="38">
        <v>4.0</v>
      </c>
      <c r="P38" s="61">
        <v>0.0</v>
      </c>
      <c r="Q38" s="38">
        <v>2.0</v>
      </c>
      <c r="R38" s="61">
        <v>2.0</v>
      </c>
      <c r="S38" s="38">
        <v>3.0</v>
      </c>
      <c r="T38" s="61">
        <v>2.0</v>
      </c>
      <c r="U38" s="38">
        <v>2.0</v>
      </c>
      <c r="V38" s="39">
        <v>5.0</v>
      </c>
      <c r="W38" s="41">
        <v>0.0</v>
      </c>
      <c r="X38" s="62">
        <v>0.0</v>
      </c>
      <c r="Y38" s="41">
        <v>3.0</v>
      </c>
      <c r="Z38" s="62">
        <v>2.0</v>
      </c>
      <c r="AA38" s="41">
        <v>0.0</v>
      </c>
      <c r="AB38" s="43">
        <v>7.0</v>
      </c>
      <c r="AC38" s="63">
        <v>2.0</v>
      </c>
      <c r="AD38" s="64">
        <v>2.0</v>
      </c>
      <c r="AE38" s="63">
        <v>2.0</v>
      </c>
      <c r="AF38" s="64">
        <v>1.0</v>
      </c>
      <c r="AG38" s="63">
        <v>0.0</v>
      </c>
      <c r="AH38" s="45">
        <v>4.0</v>
      </c>
      <c r="AI38" s="65">
        <v>2.0</v>
      </c>
      <c r="AJ38" s="65">
        <v>2.0</v>
      </c>
      <c r="AK38" s="48">
        <v>6.0</v>
      </c>
      <c r="AL38" s="49">
        <v>2.0</v>
      </c>
      <c r="AM38" s="66">
        <v>2.0</v>
      </c>
      <c r="AN38" s="66">
        <v>2.0</v>
      </c>
      <c r="AO38" s="49">
        <v>0.0</v>
      </c>
      <c r="AP38" s="66">
        <v>0.0</v>
      </c>
      <c r="AQ38" s="49">
        <v>0.0</v>
      </c>
      <c r="AR38" s="67">
        <v>74.0</v>
      </c>
      <c r="AS38" s="52">
        <v>-3.0</v>
      </c>
      <c r="AT38" s="53">
        <v>0.0</v>
      </c>
      <c r="AU38" s="53">
        <v>0.0</v>
      </c>
      <c r="AV38" s="53">
        <v>0.0</v>
      </c>
      <c r="AW38" s="68">
        <v>-1.0</v>
      </c>
      <c r="AX38" s="53">
        <v>-2.0</v>
      </c>
      <c r="AY38" s="68">
        <v>0.0</v>
      </c>
      <c r="AZ38" s="53">
        <v>0.0</v>
      </c>
      <c r="BA38" s="68">
        <v>0.0</v>
      </c>
      <c r="BB38" s="24">
        <v>71.0</v>
      </c>
      <c r="BC38" s="58" t="s">
        <v>159</v>
      </c>
    </row>
    <row r="39">
      <c r="A39" s="11" t="s">
        <v>152</v>
      </c>
      <c r="B39" s="11" t="s">
        <v>156</v>
      </c>
      <c r="C39" s="11" t="s">
        <v>26</v>
      </c>
      <c r="D39" s="11" t="s">
        <v>268</v>
      </c>
      <c r="E39" s="15">
        <v>10.0</v>
      </c>
      <c r="F39" s="24">
        <v>82.0</v>
      </c>
      <c r="G39" s="26" t="s">
        <v>159</v>
      </c>
      <c r="H39" s="20">
        <v>38.0</v>
      </c>
      <c r="I39" s="36">
        <v>8.0</v>
      </c>
      <c r="J39" s="59">
        <v>8.0</v>
      </c>
      <c r="K39" s="36">
        <v>8.0</v>
      </c>
      <c r="L39" s="59">
        <v>7.0</v>
      </c>
      <c r="M39" s="36">
        <v>7.0</v>
      </c>
      <c r="N39" s="37">
        <v>12.0</v>
      </c>
      <c r="O39" s="38">
        <v>0.0</v>
      </c>
      <c r="P39" s="61">
        <v>0.0</v>
      </c>
      <c r="Q39" s="38">
        <v>3.0</v>
      </c>
      <c r="R39" s="61">
        <v>2.0</v>
      </c>
      <c r="S39" s="38">
        <v>3.0</v>
      </c>
      <c r="T39" s="61">
        <v>2.0</v>
      </c>
      <c r="U39" s="38">
        <v>2.0</v>
      </c>
      <c r="V39" s="39">
        <v>8.0</v>
      </c>
      <c r="W39" s="41">
        <v>0.0</v>
      </c>
      <c r="X39" s="62">
        <v>2.0</v>
      </c>
      <c r="Y39" s="41">
        <v>3.0</v>
      </c>
      <c r="Z39" s="62">
        <v>1.0</v>
      </c>
      <c r="AA39" s="41">
        <v>2.0</v>
      </c>
      <c r="AB39" s="43">
        <v>8.0</v>
      </c>
      <c r="AC39" s="63">
        <v>2.0</v>
      </c>
      <c r="AD39" s="64">
        <v>3.0</v>
      </c>
      <c r="AE39" s="63">
        <v>3.0</v>
      </c>
      <c r="AF39" s="94">
        <v>0.0</v>
      </c>
      <c r="AG39" s="63">
        <v>0.0</v>
      </c>
      <c r="AH39" s="45">
        <v>5.0</v>
      </c>
      <c r="AI39" s="65">
        <v>3.0</v>
      </c>
      <c r="AJ39" s="65">
        <v>2.0</v>
      </c>
      <c r="AK39" s="48">
        <v>11.0</v>
      </c>
      <c r="AL39" s="49">
        <v>3.0</v>
      </c>
      <c r="AM39" s="66">
        <v>2.0</v>
      </c>
      <c r="AN39" s="66">
        <v>3.0</v>
      </c>
      <c r="AO39" s="49">
        <v>1.0</v>
      </c>
      <c r="AP39" s="66">
        <v>2.0</v>
      </c>
      <c r="AQ39" s="49">
        <v>0.0</v>
      </c>
      <c r="AR39" s="67">
        <v>82.0</v>
      </c>
      <c r="AS39" s="52">
        <v>0.0</v>
      </c>
      <c r="AT39" s="53">
        <v>0.0</v>
      </c>
      <c r="AU39" s="53">
        <v>0.0</v>
      </c>
      <c r="AV39" s="53">
        <v>0.0</v>
      </c>
      <c r="AW39" s="68">
        <v>0.0</v>
      </c>
      <c r="AX39" s="53">
        <v>0.0</v>
      </c>
      <c r="AY39" s="68">
        <v>0.0</v>
      </c>
      <c r="AZ39" s="53">
        <v>0.0</v>
      </c>
      <c r="BA39" s="68">
        <v>0.0</v>
      </c>
      <c r="BB39" s="24">
        <v>82.0</v>
      </c>
      <c r="BC39" s="58" t="s">
        <v>159</v>
      </c>
    </row>
    <row r="40">
      <c r="A40" s="11" t="s">
        <v>152</v>
      </c>
      <c r="B40" s="11" t="s">
        <v>156</v>
      </c>
      <c r="C40" s="11" t="s">
        <v>163</v>
      </c>
      <c r="D40" s="11" t="s">
        <v>269</v>
      </c>
      <c r="E40" s="15">
        <v>14.5</v>
      </c>
      <c r="F40" s="24">
        <v>72.0</v>
      </c>
      <c r="G40" s="26" t="s">
        <v>159</v>
      </c>
      <c r="H40" s="20">
        <v>37.0</v>
      </c>
      <c r="I40" s="36">
        <v>8.0</v>
      </c>
      <c r="J40" s="59">
        <v>8.0</v>
      </c>
      <c r="K40" s="36">
        <v>8.0</v>
      </c>
      <c r="L40" s="59">
        <v>6.0</v>
      </c>
      <c r="M40" s="36">
        <v>7.0</v>
      </c>
      <c r="N40" s="37">
        <v>11.0</v>
      </c>
      <c r="O40" s="38">
        <v>0.0</v>
      </c>
      <c r="P40" s="61">
        <v>3.0</v>
      </c>
      <c r="Q40" s="38">
        <v>1.0</v>
      </c>
      <c r="R40" s="61">
        <v>2.0</v>
      </c>
      <c r="S40" s="38">
        <v>3.0</v>
      </c>
      <c r="T40" s="61">
        <v>2.0</v>
      </c>
      <c r="U40" s="38">
        <v>0.0</v>
      </c>
      <c r="V40" s="39">
        <v>12.0</v>
      </c>
      <c r="W40" s="41">
        <v>4.0</v>
      </c>
      <c r="X40" s="62">
        <v>2.0</v>
      </c>
      <c r="Y40" s="41">
        <v>3.0</v>
      </c>
      <c r="Z40" s="62">
        <v>1.0</v>
      </c>
      <c r="AA40" s="41">
        <v>2.0</v>
      </c>
      <c r="AB40" s="43">
        <v>9.0</v>
      </c>
      <c r="AC40" s="63">
        <v>2.0</v>
      </c>
      <c r="AD40" s="64">
        <v>3.0</v>
      </c>
      <c r="AE40" s="63">
        <v>3.0</v>
      </c>
      <c r="AF40" s="94">
        <v>1.0</v>
      </c>
      <c r="AG40" s="63">
        <v>0.0</v>
      </c>
      <c r="AH40" s="45">
        <v>4.0</v>
      </c>
      <c r="AI40" s="65">
        <v>3.0</v>
      </c>
      <c r="AJ40" s="65">
        <v>1.0</v>
      </c>
      <c r="AK40" s="48">
        <v>5.0</v>
      </c>
      <c r="AL40" s="49">
        <v>2.0</v>
      </c>
      <c r="AM40" s="66">
        <v>0.0</v>
      </c>
      <c r="AN40" s="66">
        <v>2.0</v>
      </c>
      <c r="AO40" s="49">
        <v>0.0</v>
      </c>
      <c r="AP40" s="66">
        <v>1.0</v>
      </c>
      <c r="AQ40" s="49">
        <v>0.0</v>
      </c>
      <c r="AR40" s="67">
        <v>78.0</v>
      </c>
      <c r="AS40" s="52">
        <v>-6.0</v>
      </c>
      <c r="AT40" s="53">
        <v>0.0</v>
      </c>
      <c r="AU40" s="53">
        <v>0.0</v>
      </c>
      <c r="AV40" s="53">
        <v>-1.0</v>
      </c>
      <c r="AW40" s="68">
        <v>0.0</v>
      </c>
      <c r="AX40" s="53">
        <v>-5.0</v>
      </c>
      <c r="AY40" s="68">
        <v>0.0</v>
      </c>
      <c r="AZ40" s="53">
        <v>0.0</v>
      </c>
      <c r="BA40" s="68">
        <v>0.0</v>
      </c>
      <c r="BB40" s="24">
        <v>72.0</v>
      </c>
      <c r="BC40" s="58" t="s">
        <v>159</v>
      </c>
    </row>
    <row r="41">
      <c r="A41" s="11" t="s">
        <v>152</v>
      </c>
      <c r="B41" s="11" t="s">
        <v>270</v>
      </c>
      <c r="C41" s="11" t="s">
        <v>271</v>
      </c>
      <c r="D41" s="11" t="s">
        <v>272</v>
      </c>
      <c r="E41" s="15">
        <v>30.0</v>
      </c>
      <c r="F41" s="24">
        <v>75.0</v>
      </c>
      <c r="G41" s="26" t="s">
        <v>159</v>
      </c>
      <c r="H41" s="20">
        <v>37.0</v>
      </c>
      <c r="I41" s="36">
        <v>8.0</v>
      </c>
      <c r="J41" s="59">
        <v>8.0</v>
      </c>
      <c r="K41" s="36">
        <v>8.0</v>
      </c>
      <c r="L41" s="59">
        <v>6.0</v>
      </c>
      <c r="M41" s="36">
        <v>7.0</v>
      </c>
      <c r="N41" s="37">
        <v>11.0</v>
      </c>
      <c r="O41" s="38">
        <v>0.0</v>
      </c>
      <c r="P41" s="61">
        <v>0.0</v>
      </c>
      <c r="Q41" s="38">
        <v>2.0</v>
      </c>
      <c r="R41" s="61">
        <v>2.0</v>
      </c>
      <c r="S41" s="38">
        <v>3.0</v>
      </c>
      <c r="T41" s="61">
        <v>2.0</v>
      </c>
      <c r="U41" s="38">
        <v>2.0</v>
      </c>
      <c r="V41" s="39">
        <v>8.0</v>
      </c>
      <c r="W41" s="41">
        <v>0.0</v>
      </c>
      <c r="X41" s="62">
        <v>1.0</v>
      </c>
      <c r="Y41" s="41">
        <v>3.0</v>
      </c>
      <c r="Z41" s="62">
        <v>2.0</v>
      </c>
      <c r="AA41" s="41">
        <v>2.0</v>
      </c>
      <c r="AB41" s="43">
        <v>9.0</v>
      </c>
      <c r="AC41" s="63">
        <v>2.0</v>
      </c>
      <c r="AD41" s="64">
        <v>3.0</v>
      </c>
      <c r="AE41" s="63">
        <v>3.0</v>
      </c>
      <c r="AF41" s="94">
        <v>0.0</v>
      </c>
      <c r="AG41" s="63">
        <v>1.0</v>
      </c>
      <c r="AH41" s="45">
        <v>4.0</v>
      </c>
      <c r="AI41" s="65">
        <v>3.0</v>
      </c>
      <c r="AJ41" s="65">
        <v>1.0</v>
      </c>
      <c r="AK41" s="48">
        <v>6.0</v>
      </c>
      <c r="AL41" s="49">
        <v>2.0</v>
      </c>
      <c r="AM41" s="66">
        <v>2.0</v>
      </c>
      <c r="AN41" s="66">
        <v>1.0</v>
      </c>
      <c r="AO41" s="49">
        <v>1.0</v>
      </c>
      <c r="AP41" s="66">
        <v>0.0</v>
      </c>
      <c r="AQ41" s="49">
        <v>0.0</v>
      </c>
      <c r="AR41" s="67">
        <v>75.0</v>
      </c>
      <c r="AS41" s="52">
        <v>0.0</v>
      </c>
      <c r="AT41" s="53">
        <v>0.0</v>
      </c>
      <c r="AU41" s="53">
        <v>0.0</v>
      </c>
      <c r="AV41" s="53">
        <v>0.0</v>
      </c>
      <c r="AW41" s="68">
        <v>0.0</v>
      </c>
      <c r="AX41" s="53">
        <v>0.0</v>
      </c>
      <c r="AY41" s="68">
        <v>0.0</v>
      </c>
      <c r="AZ41" s="53">
        <v>0.0</v>
      </c>
      <c r="BA41" s="68">
        <v>0.0</v>
      </c>
      <c r="BB41" s="24">
        <v>75.0</v>
      </c>
      <c r="BC41" s="58" t="s">
        <v>159</v>
      </c>
    </row>
    <row r="42">
      <c r="A42" s="11" t="s">
        <v>152</v>
      </c>
      <c r="B42" s="11" t="s">
        <v>273</v>
      </c>
      <c r="C42" s="11" t="s">
        <v>274</v>
      </c>
      <c r="D42" s="11" t="s">
        <v>275</v>
      </c>
      <c r="E42" s="15">
        <v>18.5</v>
      </c>
      <c r="F42" s="16">
        <v>69.0</v>
      </c>
      <c r="G42" s="18" t="s">
        <v>202</v>
      </c>
      <c r="H42" s="20">
        <v>37.0</v>
      </c>
      <c r="I42" s="36">
        <v>8.0</v>
      </c>
      <c r="J42" s="59">
        <v>8.0</v>
      </c>
      <c r="K42" s="36">
        <v>8.0</v>
      </c>
      <c r="L42" s="59">
        <v>6.0</v>
      </c>
      <c r="M42" s="36">
        <v>7.0</v>
      </c>
      <c r="N42" s="37">
        <v>9.0</v>
      </c>
      <c r="O42" s="38">
        <v>0.0</v>
      </c>
      <c r="P42" s="61">
        <v>0.0</v>
      </c>
      <c r="Q42" s="38">
        <v>1.0</v>
      </c>
      <c r="R42" s="61">
        <v>2.0</v>
      </c>
      <c r="S42" s="38">
        <v>3.0</v>
      </c>
      <c r="T42" s="61">
        <v>1.0</v>
      </c>
      <c r="U42" s="38">
        <v>2.0</v>
      </c>
      <c r="V42" s="39">
        <v>9.0</v>
      </c>
      <c r="W42" s="41">
        <v>0.0</v>
      </c>
      <c r="X42" s="62">
        <v>2.0</v>
      </c>
      <c r="Y42" s="41">
        <v>3.0</v>
      </c>
      <c r="Z42" s="62">
        <v>2.0</v>
      </c>
      <c r="AA42" s="41">
        <v>2.0</v>
      </c>
      <c r="AB42" s="43">
        <v>8.0</v>
      </c>
      <c r="AC42" s="63">
        <v>2.0</v>
      </c>
      <c r="AD42" s="64">
        <v>3.0</v>
      </c>
      <c r="AE42" s="63">
        <v>3.0</v>
      </c>
      <c r="AF42" s="94">
        <v>0.0</v>
      </c>
      <c r="AG42" s="63">
        <v>0.0</v>
      </c>
      <c r="AH42" s="45">
        <v>4.0</v>
      </c>
      <c r="AI42" s="65">
        <v>3.0</v>
      </c>
      <c r="AJ42" s="65">
        <v>1.0</v>
      </c>
      <c r="AK42" s="48">
        <v>6.0</v>
      </c>
      <c r="AL42" s="49">
        <v>2.0</v>
      </c>
      <c r="AM42" s="66">
        <v>3.0</v>
      </c>
      <c r="AN42" s="66">
        <v>1.0</v>
      </c>
      <c r="AO42" s="49">
        <v>0.0</v>
      </c>
      <c r="AP42" s="66">
        <v>0.0</v>
      </c>
      <c r="AQ42" s="49">
        <v>0.0</v>
      </c>
      <c r="AR42" s="67">
        <v>73.0</v>
      </c>
      <c r="AS42" s="52">
        <v>-4.0</v>
      </c>
      <c r="AT42" s="53">
        <v>0.0</v>
      </c>
      <c r="AU42" s="53">
        <v>0.0</v>
      </c>
      <c r="AV42" s="53">
        <v>0.0</v>
      </c>
      <c r="AW42" s="68">
        <v>0.0</v>
      </c>
      <c r="AX42" s="53">
        <v>0.0</v>
      </c>
      <c r="AY42" s="68">
        <v>0.0</v>
      </c>
      <c r="AZ42" s="53">
        <v>0.0</v>
      </c>
      <c r="BA42" s="68">
        <v>-4.0</v>
      </c>
      <c r="BB42" s="16">
        <v>69.0</v>
      </c>
      <c r="BC42" s="56" t="s">
        <v>202</v>
      </c>
    </row>
    <row r="43">
      <c r="A43" s="11" t="s">
        <v>276</v>
      </c>
      <c r="B43" s="11" t="s">
        <v>277</v>
      </c>
      <c r="C43" s="11" t="s">
        <v>278</v>
      </c>
      <c r="D43" s="11" t="s">
        <v>279</v>
      </c>
      <c r="E43" s="15">
        <v>22.5</v>
      </c>
      <c r="F43" s="16">
        <v>64.0</v>
      </c>
      <c r="G43" s="18" t="s">
        <v>202</v>
      </c>
      <c r="H43" s="20">
        <v>35.0</v>
      </c>
      <c r="I43" s="36">
        <v>8.0</v>
      </c>
      <c r="J43" s="59">
        <v>8.0</v>
      </c>
      <c r="K43" s="36">
        <v>8.0</v>
      </c>
      <c r="L43" s="59">
        <v>7.0</v>
      </c>
      <c r="M43" s="36">
        <v>4.0</v>
      </c>
      <c r="N43" s="37">
        <v>8.0</v>
      </c>
      <c r="O43" s="38">
        <v>0.0</v>
      </c>
      <c r="P43" s="61">
        <v>0.0</v>
      </c>
      <c r="Q43" s="38">
        <v>2.0</v>
      </c>
      <c r="R43" s="61">
        <v>2.0</v>
      </c>
      <c r="S43" s="38">
        <v>3.0</v>
      </c>
      <c r="T43" s="61">
        <v>1.0</v>
      </c>
      <c r="U43" s="38">
        <v>0.0</v>
      </c>
      <c r="V43" s="39">
        <v>10.0</v>
      </c>
      <c r="W43" s="41">
        <v>4.0</v>
      </c>
      <c r="X43" s="62">
        <v>1.0</v>
      </c>
      <c r="Y43" s="41">
        <v>3.0</v>
      </c>
      <c r="Z43" s="62">
        <v>2.0</v>
      </c>
      <c r="AA43" s="41">
        <v>0.0</v>
      </c>
      <c r="AB43" s="43">
        <v>8.0</v>
      </c>
      <c r="AC43" s="63">
        <v>0.0</v>
      </c>
      <c r="AD43" s="64">
        <v>3.0</v>
      </c>
      <c r="AE43" s="63">
        <v>3.0</v>
      </c>
      <c r="AF43" s="64">
        <v>1.0</v>
      </c>
      <c r="AG43" s="63">
        <v>1.0</v>
      </c>
      <c r="AH43" s="45">
        <v>4.0</v>
      </c>
      <c r="AI43" s="65">
        <v>2.0</v>
      </c>
      <c r="AJ43" s="65">
        <v>2.0</v>
      </c>
      <c r="AK43" s="48">
        <v>2.0</v>
      </c>
      <c r="AL43" s="49">
        <v>1.0</v>
      </c>
      <c r="AM43" s="66">
        <v>0.0</v>
      </c>
      <c r="AN43" s="66">
        <v>1.0</v>
      </c>
      <c r="AO43" s="49">
        <v>0.0</v>
      </c>
      <c r="AP43" s="66">
        <v>0.0</v>
      </c>
      <c r="AQ43" s="49">
        <v>0.0</v>
      </c>
      <c r="AR43" s="67">
        <v>67.0</v>
      </c>
      <c r="AS43" s="52">
        <v>-3.0</v>
      </c>
      <c r="AT43" s="53">
        <v>0.0</v>
      </c>
      <c r="AU43" s="53">
        <v>0.0</v>
      </c>
      <c r="AV43" s="53">
        <v>0.0</v>
      </c>
      <c r="AW43" s="68">
        <v>0.0</v>
      </c>
      <c r="AX43" s="53">
        <v>0.0</v>
      </c>
      <c r="AY43" s="68">
        <v>0.0</v>
      </c>
      <c r="AZ43" s="53">
        <v>0.0</v>
      </c>
      <c r="BA43" s="68">
        <v>-3.0</v>
      </c>
      <c r="BB43" s="16">
        <v>64.0</v>
      </c>
      <c r="BC43" s="56" t="s">
        <v>202</v>
      </c>
    </row>
    <row r="44">
      <c r="A44" s="11" t="s">
        <v>276</v>
      </c>
      <c r="B44" s="11" t="s">
        <v>280</v>
      </c>
      <c r="C44" s="11" t="s">
        <v>278</v>
      </c>
      <c r="D44" s="11" t="s">
        <v>185</v>
      </c>
      <c r="E44" s="15">
        <v>27.0</v>
      </c>
      <c r="F44" s="74">
        <v>52.0</v>
      </c>
      <c r="G44" s="75" t="s">
        <v>147</v>
      </c>
      <c r="H44" s="20">
        <v>32.0</v>
      </c>
      <c r="I44" s="36">
        <v>8.0</v>
      </c>
      <c r="J44" s="59">
        <v>8.0</v>
      </c>
      <c r="K44" s="36">
        <v>8.0</v>
      </c>
      <c r="L44" s="59">
        <v>4.0</v>
      </c>
      <c r="M44" s="36">
        <v>4.0</v>
      </c>
      <c r="N44" s="37">
        <v>9.0</v>
      </c>
      <c r="O44" s="38">
        <v>0.0</v>
      </c>
      <c r="P44" s="61">
        <v>0.0</v>
      </c>
      <c r="Q44" s="38">
        <v>2.0</v>
      </c>
      <c r="R44" s="61">
        <v>2.0</v>
      </c>
      <c r="S44" s="38">
        <v>3.0</v>
      </c>
      <c r="T44" s="61">
        <v>1.0</v>
      </c>
      <c r="U44" s="38">
        <v>1.0</v>
      </c>
      <c r="V44" s="39">
        <v>2.0</v>
      </c>
      <c r="W44" s="41">
        <v>0.0</v>
      </c>
      <c r="X44" s="62">
        <v>1.0</v>
      </c>
      <c r="Y44" s="41">
        <v>1.0</v>
      </c>
      <c r="Z44" s="62">
        <v>0.0</v>
      </c>
      <c r="AA44" s="41">
        <v>0.0</v>
      </c>
      <c r="AB44" s="43">
        <v>8.0</v>
      </c>
      <c r="AC44" s="63">
        <v>0.0</v>
      </c>
      <c r="AD44" s="64">
        <v>3.0</v>
      </c>
      <c r="AE44" s="63">
        <v>3.0</v>
      </c>
      <c r="AF44" s="64">
        <v>1.0</v>
      </c>
      <c r="AG44" s="63">
        <v>1.0</v>
      </c>
      <c r="AH44" s="45">
        <v>4.0</v>
      </c>
      <c r="AI44" s="65">
        <v>2.0</v>
      </c>
      <c r="AJ44" s="65">
        <v>2.0</v>
      </c>
      <c r="AK44" s="48">
        <v>1.0</v>
      </c>
      <c r="AL44" s="49">
        <v>1.0</v>
      </c>
      <c r="AM44" s="66">
        <v>0.0</v>
      </c>
      <c r="AN44" s="66">
        <v>0.0</v>
      </c>
      <c r="AO44" s="49">
        <v>0.0</v>
      </c>
      <c r="AP44" s="66">
        <v>0.0</v>
      </c>
      <c r="AQ44" s="49">
        <v>0.0</v>
      </c>
      <c r="AR44" s="67">
        <v>56.0</v>
      </c>
      <c r="AS44" s="52">
        <v>-4.0</v>
      </c>
      <c r="AT44" s="53">
        <v>0.0</v>
      </c>
      <c r="AU44" s="53">
        <v>0.0</v>
      </c>
      <c r="AV44" s="53">
        <v>0.0</v>
      </c>
      <c r="AW44" s="68">
        <v>0.0</v>
      </c>
      <c r="AX44" s="53">
        <v>-2.0</v>
      </c>
      <c r="AY44" s="68">
        <v>0.0</v>
      </c>
      <c r="AZ44" s="53">
        <v>0.0</v>
      </c>
      <c r="BA44" s="68">
        <v>-2.0</v>
      </c>
      <c r="BB44" s="74">
        <v>52.0</v>
      </c>
      <c r="BC44" s="76" t="s">
        <v>147</v>
      </c>
    </row>
    <row r="45">
      <c r="A45" s="11" t="s">
        <v>169</v>
      </c>
      <c r="B45" s="11" t="s">
        <v>173</v>
      </c>
      <c r="C45" s="11" t="s">
        <v>174</v>
      </c>
      <c r="D45" s="11" t="s">
        <v>281</v>
      </c>
      <c r="E45" s="15">
        <v>16.7</v>
      </c>
      <c r="F45" s="16">
        <v>61.14</v>
      </c>
      <c r="G45" s="18" t="s">
        <v>202</v>
      </c>
      <c r="H45" s="20">
        <v>32.64</v>
      </c>
      <c r="I45" s="36">
        <v>8.0</v>
      </c>
      <c r="J45" s="59">
        <v>7.64</v>
      </c>
      <c r="K45" s="36">
        <v>8.0</v>
      </c>
      <c r="L45" s="59">
        <v>2.0</v>
      </c>
      <c r="M45" s="36">
        <v>7.0</v>
      </c>
      <c r="N45" s="37">
        <v>14.0</v>
      </c>
      <c r="O45" s="38">
        <v>4.0</v>
      </c>
      <c r="P45" s="61">
        <v>0.0</v>
      </c>
      <c r="Q45" s="38">
        <v>2.0</v>
      </c>
      <c r="R45" s="61">
        <v>2.0</v>
      </c>
      <c r="S45" s="38">
        <v>3.0</v>
      </c>
      <c r="T45" s="61">
        <v>1.0</v>
      </c>
      <c r="U45" s="38">
        <v>2.0</v>
      </c>
      <c r="V45" s="39">
        <v>10.0</v>
      </c>
      <c r="W45" s="41">
        <v>4.0</v>
      </c>
      <c r="X45" s="62">
        <v>2.0</v>
      </c>
      <c r="Y45" s="41">
        <v>2.0</v>
      </c>
      <c r="Z45" s="62">
        <v>2.0</v>
      </c>
      <c r="AA45" s="41">
        <v>0.0</v>
      </c>
      <c r="AB45" s="43">
        <v>8.0</v>
      </c>
      <c r="AC45" s="63">
        <v>0.0</v>
      </c>
      <c r="AD45" s="64">
        <v>3.0</v>
      </c>
      <c r="AE45" s="63">
        <v>3.0</v>
      </c>
      <c r="AF45" s="64">
        <v>1.0</v>
      </c>
      <c r="AG45" s="63">
        <v>1.0</v>
      </c>
      <c r="AH45" s="45">
        <v>3.5</v>
      </c>
      <c r="AI45" s="65">
        <v>3.0</v>
      </c>
      <c r="AJ45" s="65">
        <v>0.5</v>
      </c>
      <c r="AK45" s="48">
        <v>6.0</v>
      </c>
      <c r="AL45" s="49">
        <v>2.0</v>
      </c>
      <c r="AM45" s="66">
        <v>1.0</v>
      </c>
      <c r="AN45" s="66">
        <v>3.0</v>
      </c>
      <c r="AO45" s="49">
        <v>0.0</v>
      </c>
      <c r="AP45" s="66">
        <v>0.0</v>
      </c>
      <c r="AQ45" s="49">
        <v>0.0</v>
      </c>
      <c r="AR45" s="67">
        <v>74.14</v>
      </c>
      <c r="AS45" s="52">
        <v>-13.0</v>
      </c>
      <c r="AT45" s="53">
        <v>0.0</v>
      </c>
      <c r="AU45" s="53">
        <v>0.0</v>
      </c>
      <c r="AV45" s="53">
        <v>-4.0</v>
      </c>
      <c r="AW45" s="68">
        <v>-2.0</v>
      </c>
      <c r="AX45" s="53">
        <v>0.0</v>
      </c>
      <c r="AY45" s="68">
        <v>-2.0</v>
      </c>
      <c r="AZ45" s="53">
        <v>-1.0</v>
      </c>
      <c r="BA45" s="68">
        <v>-4.0</v>
      </c>
      <c r="BB45" s="16">
        <v>61.14</v>
      </c>
      <c r="BC45" s="56" t="s">
        <v>202</v>
      </c>
    </row>
    <row r="46">
      <c r="A46" s="11" t="s">
        <v>282</v>
      </c>
      <c r="B46" s="11" t="s">
        <v>283</v>
      </c>
      <c r="C46" s="11"/>
      <c r="D46" s="11" t="s">
        <v>284</v>
      </c>
      <c r="E46" s="15">
        <v>9.5</v>
      </c>
      <c r="F46" s="74">
        <v>51.0</v>
      </c>
      <c r="G46" s="75" t="s">
        <v>147</v>
      </c>
      <c r="H46" s="20">
        <v>22.0</v>
      </c>
      <c r="I46" s="36">
        <v>8.0</v>
      </c>
      <c r="J46" s="59">
        <v>8.0</v>
      </c>
      <c r="K46" s="36">
        <v>0.0</v>
      </c>
      <c r="L46" s="59">
        <v>6.0</v>
      </c>
      <c r="M46" s="36">
        <v>0.0</v>
      </c>
      <c r="N46" s="37">
        <v>15.0</v>
      </c>
      <c r="O46" s="38">
        <v>4.0</v>
      </c>
      <c r="P46" s="61">
        <v>0.0</v>
      </c>
      <c r="Q46" s="38">
        <v>2.0</v>
      </c>
      <c r="R46" s="61">
        <v>2.0</v>
      </c>
      <c r="S46" s="38">
        <v>3.0</v>
      </c>
      <c r="T46" s="61">
        <v>2.0</v>
      </c>
      <c r="U46" s="38">
        <v>2.0</v>
      </c>
      <c r="V46" s="39">
        <v>8.0</v>
      </c>
      <c r="W46" s="41">
        <v>0.0</v>
      </c>
      <c r="X46" s="62">
        <v>3.0</v>
      </c>
      <c r="Y46" s="41">
        <v>3.0</v>
      </c>
      <c r="Z46" s="62">
        <v>0.0</v>
      </c>
      <c r="AA46" s="41">
        <v>2.0</v>
      </c>
      <c r="AB46" s="43">
        <v>4.0</v>
      </c>
      <c r="AC46" s="63">
        <v>2.0</v>
      </c>
      <c r="AD46" s="64">
        <v>1.0</v>
      </c>
      <c r="AE46" s="63">
        <v>0.0</v>
      </c>
      <c r="AF46" s="64">
        <v>1.0</v>
      </c>
      <c r="AG46" s="63">
        <v>0.0</v>
      </c>
      <c r="AH46" s="45">
        <v>2.0</v>
      </c>
      <c r="AI46" s="65">
        <v>0.0</v>
      </c>
      <c r="AJ46" s="65">
        <v>2.0</v>
      </c>
      <c r="AK46" s="48">
        <v>6.0</v>
      </c>
      <c r="AL46" s="49">
        <v>0.0</v>
      </c>
      <c r="AM46" s="66">
        <v>3.0</v>
      </c>
      <c r="AN46" s="66">
        <v>3.0</v>
      </c>
      <c r="AO46" s="49">
        <v>0.0</v>
      </c>
      <c r="AP46" s="66">
        <v>0.0</v>
      </c>
      <c r="AQ46" s="49">
        <v>0.0</v>
      </c>
      <c r="AR46" s="67">
        <v>57.0</v>
      </c>
      <c r="AS46" s="52">
        <v>-6.0</v>
      </c>
      <c r="AT46" s="53">
        <v>-6.0</v>
      </c>
      <c r="AU46" s="53">
        <v>0.0</v>
      </c>
      <c r="AV46" s="53">
        <v>0.0</v>
      </c>
      <c r="AW46" s="68">
        <v>0.0</v>
      </c>
      <c r="AX46" s="53">
        <v>0.0</v>
      </c>
      <c r="AY46" s="68">
        <v>0.0</v>
      </c>
      <c r="AZ46" s="53">
        <v>0.0</v>
      </c>
      <c r="BA46" s="68">
        <v>0.0</v>
      </c>
      <c r="BB46" s="74">
        <v>51.0</v>
      </c>
      <c r="BC46" s="76" t="s">
        <v>147</v>
      </c>
    </row>
    <row r="47">
      <c r="A47" s="11" t="s">
        <v>282</v>
      </c>
      <c r="B47" s="11" t="s">
        <v>283</v>
      </c>
      <c r="C47" s="11"/>
      <c r="D47" s="11" t="s">
        <v>285</v>
      </c>
      <c r="E47" s="15">
        <v>5.6</v>
      </c>
      <c r="F47" s="74">
        <v>49.0</v>
      </c>
      <c r="G47" s="75" t="s">
        <v>147</v>
      </c>
      <c r="H47" s="20">
        <v>20.0</v>
      </c>
      <c r="I47" s="95">
        <v>7.0</v>
      </c>
      <c r="J47" s="96">
        <v>7.0</v>
      </c>
      <c r="K47" s="95">
        <v>0.0</v>
      </c>
      <c r="L47" s="59">
        <v>6.0</v>
      </c>
      <c r="M47" s="36">
        <v>0.0</v>
      </c>
      <c r="N47" s="37">
        <v>15.0</v>
      </c>
      <c r="O47" s="38">
        <v>4.0</v>
      </c>
      <c r="P47" s="61">
        <v>0.0</v>
      </c>
      <c r="Q47" s="38">
        <v>2.0</v>
      </c>
      <c r="R47" s="61">
        <v>2.0</v>
      </c>
      <c r="S47" s="38">
        <v>3.0</v>
      </c>
      <c r="T47" s="61">
        <v>2.0</v>
      </c>
      <c r="U47" s="38">
        <v>2.0</v>
      </c>
      <c r="V47" s="39">
        <v>8.0</v>
      </c>
      <c r="W47" s="41">
        <v>0.0</v>
      </c>
      <c r="X47" s="62">
        <v>3.0</v>
      </c>
      <c r="Y47" s="41">
        <v>3.0</v>
      </c>
      <c r="Z47" s="62">
        <v>0.0</v>
      </c>
      <c r="AA47" s="41">
        <v>2.0</v>
      </c>
      <c r="AB47" s="43">
        <v>4.0</v>
      </c>
      <c r="AC47" s="63">
        <v>2.0</v>
      </c>
      <c r="AD47" s="64">
        <v>1.0</v>
      </c>
      <c r="AE47" s="63">
        <v>0.0</v>
      </c>
      <c r="AF47" s="64">
        <v>1.0</v>
      </c>
      <c r="AG47" s="63">
        <v>0.0</v>
      </c>
      <c r="AH47" s="45">
        <v>2.0</v>
      </c>
      <c r="AI47" s="65">
        <v>0.0</v>
      </c>
      <c r="AJ47" s="65">
        <v>2.0</v>
      </c>
      <c r="AK47" s="48">
        <v>6.0</v>
      </c>
      <c r="AL47" s="49">
        <v>0.0</v>
      </c>
      <c r="AM47" s="66">
        <v>3.0</v>
      </c>
      <c r="AN47" s="66">
        <v>3.0</v>
      </c>
      <c r="AO47" s="49">
        <v>0.0</v>
      </c>
      <c r="AP47" s="66">
        <v>0.0</v>
      </c>
      <c r="AQ47" s="49">
        <v>0.0</v>
      </c>
      <c r="AR47" s="67">
        <v>55.0</v>
      </c>
      <c r="AS47" s="52">
        <v>-6.0</v>
      </c>
      <c r="AT47" s="53">
        <v>-6.0</v>
      </c>
      <c r="AU47" s="53">
        <v>0.0</v>
      </c>
      <c r="AV47" s="53">
        <v>0.0</v>
      </c>
      <c r="AW47" s="68">
        <v>0.0</v>
      </c>
      <c r="AX47" s="53">
        <v>0.0</v>
      </c>
      <c r="AY47" s="68">
        <v>0.0</v>
      </c>
      <c r="AZ47" s="53">
        <v>0.0</v>
      </c>
      <c r="BA47" s="68">
        <v>0.0</v>
      </c>
      <c r="BB47" s="74">
        <v>49.0</v>
      </c>
      <c r="BC47" s="76" t="s">
        <v>147</v>
      </c>
    </row>
    <row r="48">
      <c r="A48" s="11" t="s">
        <v>282</v>
      </c>
      <c r="B48" s="11" t="s">
        <v>283</v>
      </c>
      <c r="C48" s="11"/>
      <c r="D48" s="11" t="s">
        <v>286</v>
      </c>
      <c r="E48" s="15">
        <v>4.7</v>
      </c>
      <c r="F48" s="74">
        <v>51.0</v>
      </c>
      <c r="G48" s="75" t="s">
        <v>147</v>
      </c>
      <c r="H48" s="20">
        <v>22.0</v>
      </c>
      <c r="I48" s="36">
        <v>8.0</v>
      </c>
      <c r="J48" s="59">
        <v>8.0</v>
      </c>
      <c r="K48" s="36">
        <v>0.0</v>
      </c>
      <c r="L48" s="59">
        <v>6.0</v>
      </c>
      <c r="M48" s="36">
        <v>0.0</v>
      </c>
      <c r="N48" s="37">
        <v>15.0</v>
      </c>
      <c r="O48" s="38">
        <v>4.0</v>
      </c>
      <c r="P48" s="61">
        <v>0.0</v>
      </c>
      <c r="Q48" s="38">
        <v>2.0</v>
      </c>
      <c r="R48" s="61">
        <v>2.0</v>
      </c>
      <c r="S48" s="38">
        <v>3.0</v>
      </c>
      <c r="T48" s="61">
        <v>2.0</v>
      </c>
      <c r="U48" s="38">
        <v>2.0</v>
      </c>
      <c r="V48" s="39">
        <v>8.0</v>
      </c>
      <c r="W48" s="41">
        <v>0.0</v>
      </c>
      <c r="X48" s="62">
        <v>3.0</v>
      </c>
      <c r="Y48" s="41">
        <v>3.0</v>
      </c>
      <c r="Z48" s="62">
        <v>0.0</v>
      </c>
      <c r="AA48" s="41">
        <v>2.0</v>
      </c>
      <c r="AB48" s="43">
        <v>4.0</v>
      </c>
      <c r="AC48" s="63">
        <v>2.0</v>
      </c>
      <c r="AD48" s="64">
        <v>1.0</v>
      </c>
      <c r="AE48" s="63">
        <v>0.0</v>
      </c>
      <c r="AF48" s="64">
        <v>1.0</v>
      </c>
      <c r="AG48" s="63">
        <v>0.0</v>
      </c>
      <c r="AH48" s="45">
        <v>2.0</v>
      </c>
      <c r="AI48" s="65">
        <v>0.0</v>
      </c>
      <c r="AJ48" s="65">
        <v>2.0</v>
      </c>
      <c r="AK48" s="48">
        <v>6.0</v>
      </c>
      <c r="AL48" s="49">
        <v>0.0</v>
      </c>
      <c r="AM48" s="66">
        <v>3.0</v>
      </c>
      <c r="AN48" s="66">
        <v>3.0</v>
      </c>
      <c r="AO48" s="49">
        <v>0.0</v>
      </c>
      <c r="AP48" s="66">
        <v>0.0</v>
      </c>
      <c r="AQ48" s="49">
        <v>0.0</v>
      </c>
      <c r="AR48" s="67">
        <v>57.0</v>
      </c>
      <c r="AS48" s="52">
        <v>-6.0</v>
      </c>
      <c r="AT48" s="53">
        <v>-6.0</v>
      </c>
      <c r="AU48" s="53">
        <v>0.0</v>
      </c>
      <c r="AV48" s="53">
        <v>0.0</v>
      </c>
      <c r="AW48" s="68">
        <v>0.0</v>
      </c>
      <c r="AX48" s="53">
        <v>0.0</v>
      </c>
      <c r="AY48" s="68">
        <v>0.0</v>
      </c>
      <c r="AZ48" s="53">
        <v>0.0</v>
      </c>
      <c r="BA48" s="68">
        <v>0.0</v>
      </c>
      <c r="BB48" s="74">
        <v>51.0</v>
      </c>
      <c r="BC48" s="76" t="s">
        <v>147</v>
      </c>
    </row>
    <row r="49">
      <c r="A49" s="11" t="s">
        <v>282</v>
      </c>
      <c r="B49" s="11" t="s">
        <v>283</v>
      </c>
      <c r="C49" s="11"/>
      <c r="D49" s="11" t="s">
        <v>287</v>
      </c>
      <c r="E49" s="15">
        <v>14.3</v>
      </c>
      <c r="F49" s="74">
        <v>51.0</v>
      </c>
      <c r="G49" s="75" t="s">
        <v>147</v>
      </c>
      <c r="H49" s="20">
        <v>22.0</v>
      </c>
      <c r="I49" s="36">
        <v>8.0</v>
      </c>
      <c r="J49" s="59">
        <v>8.0</v>
      </c>
      <c r="K49" s="36">
        <v>0.0</v>
      </c>
      <c r="L49" s="59">
        <v>6.0</v>
      </c>
      <c r="M49" s="36">
        <v>0.0</v>
      </c>
      <c r="N49" s="37">
        <v>15.0</v>
      </c>
      <c r="O49" s="38">
        <v>4.0</v>
      </c>
      <c r="P49" s="61">
        <v>0.0</v>
      </c>
      <c r="Q49" s="38">
        <v>2.0</v>
      </c>
      <c r="R49" s="61">
        <v>2.0</v>
      </c>
      <c r="S49" s="38">
        <v>3.0</v>
      </c>
      <c r="T49" s="61">
        <v>2.0</v>
      </c>
      <c r="U49" s="38">
        <v>2.0</v>
      </c>
      <c r="V49" s="39">
        <v>8.0</v>
      </c>
      <c r="W49" s="41">
        <v>0.0</v>
      </c>
      <c r="X49" s="62">
        <v>3.0</v>
      </c>
      <c r="Y49" s="41">
        <v>3.0</v>
      </c>
      <c r="Z49" s="62">
        <v>0.0</v>
      </c>
      <c r="AA49" s="41">
        <v>2.0</v>
      </c>
      <c r="AB49" s="43">
        <v>4.0</v>
      </c>
      <c r="AC49" s="63">
        <v>2.0</v>
      </c>
      <c r="AD49" s="64">
        <v>1.0</v>
      </c>
      <c r="AE49" s="63">
        <v>0.0</v>
      </c>
      <c r="AF49" s="64">
        <v>1.0</v>
      </c>
      <c r="AG49" s="63">
        <v>0.0</v>
      </c>
      <c r="AH49" s="45">
        <v>2.0</v>
      </c>
      <c r="AI49" s="65">
        <v>0.0</v>
      </c>
      <c r="AJ49" s="65">
        <v>2.0</v>
      </c>
      <c r="AK49" s="48">
        <v>6.0</v>
      </c>
      <c r="AL49" s="49">
        <v>0.0</v>
      </c>
      <c r="AM49" s="66">
        <v>3.0</v>
      </c>
      <c r="AN49" s="66">
        <v>3.0</v>
      </c>
      <c r="AO49" s="49">
        <v>0.0</v>
      </c>
      <c r="AP49" s="66">
        <v>0.0</v>
      </c>
      <c r="AQ49" s="49">
        <v>0.0</v>
      </c>
      <c r="AR49" s="67">
        <v>57.0</v>
      </c>
      <c r="AS49" s="52">
        <v>-6.0</v>
      </c>
      <c r="AT49" s="53">
        <v>-6.0</v>
      </c>
      <c r="AU49" s="53">
        <v>0.0</v>
      </c>
      <c r="AV49" s="53">
        <v>0.0</v>
      </c>
      <c r="AW49" s="68">
        <v>0.0</v>
      </c>
      <c r="AX49" s="53">
        <v>0.0</v>
      </c>
      <c r="AY49" s="68">
        <v>0.0</v>
      </c>
      <c r="AZ49" s="53">
        <v>0.0</v>
      </c>
      <c r="BA49" s="68">
        <v>0.0</v>
      </c>
      <c r="BB49" s="74">
        <v>51.0</v>
      </c>
      <c r="BC49" s="76" t="s">
        <v>147</v>
      </c>
    </row>
    <row r="50">
      <c r="A50" s="11" t="s">
        <v>282</v>
      </c>
      <c r="B50" s="11" t="s">
        <v>283</v>
      </c>
      <c r="C50" s="11"/>
      <c r="D50" s="11" t="s">
        <v>288</v>
      </c>
      <c r="E50" s="15">
        <v>20.0</v>
      </c>
      <c r="F50" s="74">
        <v>53.0</v>
      </c>
      <c r="G50" s="75" t="s">
        <v>147</v>
      </c>
      <c r="H50" s="20">
        <v>22.0</v>
      </c>
      <c r="I50" s="36">
        <v>8.0</v>
      </c>
      <c r="J50" s="59">
        <v>8.0</v>
      </c>
      <c r="K50" s="36">
        <v>0.0</v>
      </c>
      <c r="L50" s="59">
        <v>6.0</v>
      </c>
      <c r="M50" s="36">
        <v>0.0</v>
      </c>
      <c r="N50" s="37">
        <v>15.0</v>
      </c>
      <c r="O50" s="38">
        <v>4.0</v>
      </c>
      <c r="P50" s="61">
        <v>0.0</v>
      </c>
      <c r="Q50" s="38">
        <v>2.0</v>
      </c>
      <c r="R50" s="61">
        <v>2.0</v>
      </c>
      <c r="S50" s="38">
        <v>3.0</v>
      </c>
      <c r="T50" s="61">
        <v>2.0</v>
      </c>
      <c r="U50" s="38">
        <v>2.0</v>
      </c>
      <c r="V50" s="39">
        <v>8.0</v>
      </c>
      <c r="W50" s="41">
        <v>0.0</v>
      </c>
      <c r="X50" s="62">
        <v>3.0</v>
      </c>
      <c r="Y50" s="41">
        <v>3.0</v>
      </c>
      <c r="Z50" s="62">
        <v>0.0</v>
      </c>
      <c r="AA50" s="41">
        <v>2.0</v>
      </c>
      <c r="AB50" s="43">
        <v>4.0</v>
      </c>
      <c r="AC50" s="63">
        <v>2.0</v>
      </c>
      <c r="AD50" s="64">
        <v>1.0</v>
      </c>
      <c r="AE50" s="63">
        <v>0.0</v>
      </c>
      <c r="AF50" s="64">
        <v>1.0</v>
      </c>
      <c r="AG50" s="63">
        <v>0.0</v>
      </c>
      <c r="AH50" s="45">
        <v>2.0</v>
      </c>
      <c r="AI50" s="65">
        <v>0.0</v>
      </c>
      <c r="AJ50" s="65">
        <v>2.0</v>
      </c>
      <c r="AK50" s="48">
        <v>8.0</v>
      </c>
      <c r="AL50" s="49">
        <v>2.0</v>
      </c>
      <c r="AM50" s="66">
        <v>3.0</v>
      </c>
      <c r="AN50" s="66">
        <v>3.0</v>
      </c>
      <c r="AO50" s="49">
        <v>0.0</v>
      </c>
      <c r="AP50" s="66">
        <v>0.0</v>
      </c>
      <c r="AQ50" s="49">
        <v>0.0</v>
      </c>
      <c r="AR50" s="67">
        <v>59.0</v>
      </c>
      <c r="AS50" s="52">
        <v>-6.0</v>
      </c>
      <c r="AT50" s="53">
        <v>-6.0</v>
      </c>
      <c r="AU50" s="53">
        <v>0.0</v>
      </c>
      <c r="AV50" s="53">
        <v>0.0</v>
      </c>
      <c r="AW50" s="68">
        <v>0.0</v>
      </c>
      <c r="AX50" s="53">
        <v>0.0</v>
      </c>
      <c r="AY50" s="68">
        <v>0.0</v>
      </c>
      <c r="AZ50" s="53">
        <v>0.0</v>
      </c>
      <c r="BA50" s="68">
        <v>0.0</v>
      </c>
      <c r="BB50" s="74">
        <v>53.0</v>
      </c>
      <c r="BC50" s="76" t="s">
        <v>147</v>
      </c>
    </row>
    <row r="51">
      <c r="A51" s="11" t="s">
        <v>282</v>
      </c>
      <c r="B51" s="11" t="s">
        <v>283</v>
      </c>
      <c r="C51" s="11"/>
      <c r="D51" s="11" t="s">
        <v>289</v>
      </c>
      <c r="E51" s="15">
        <v>5.4</v>
      </c>
      <c r="F51" s="74">
        <v>51.0</v>
      </c>
      <c r="G51" s="75" t="s">
        <v>147</v>
      </c>
      <c r="H51" s="20">
        <v>22.0</v>
      </c>
      <c r="I51" s="36">
        <v>8.0</v>
      </c>
      <c r="J51" s="59">
        <v>8.0</v>
      </c>
      <c r="K51" s="36">
        <v>0.0</v>
      </c>
      <c r="L51" s="59">
        <v>6.0</v>
      </c>
      <c r="M51" s="36">
        <v>0.0</v>
      </c>
      <c r="N51" s="37">
        <v>15.0</v>
      </c>
      <c r="O51" s="38">
        <v>4.0</v>
      </c>
      <c r="P51" s="61">
        <v>0.0</v>
      </c>
      <c r="Q51" s="38">
        <v>2.0</v>
      </c>
      <c r="R51" s="61">
        <v>2.0</v>
      </c>
      <c r="S51" s="38">
        <v>3.0</v>
      </c>
      <c r="T51" s="61">
        <v>2.0</v>
      </c>
      <c r="U51" s="38">
        <v>2.0</v>
      </c>
      <c r="V51" s="39">
        <v>8.0</v>
      </c>
      <c r="W51" s="41">
        <v>0.0</v>
      </c>
      <c r="X51" s="62">
        <v>3.0</v>
      </c>
      <c r="Y51" s="41">
        <v>3.0</v>
      </c>
      <c r="Z51" s="62">
        <v>0.0</v>
      </c>
      <c r="AA51" s="41">
        <v>2.0</v>
      </c>
      <c r="AB51" s="43">
        <v>4.0</v>
      </c>
      <c r="AC51" s="63">
        <v>2.0</v>
      </c>
      <c r="AD51" s="64">
        <v>1.0</v>
      </c>
      <c r="AE51" s="63">
        <v>0.0</v>
      </c>
      <c r="AF51" s="64">
        <v>1.0</v>
      </c>
      <c r="AG51" s="63">
        <v>0.0</v>
      </c>
      <c r="AH51" s="45">
        <v>2.0</v>
      </c>
      <c r="AI51" s="65">
        <v>0.0</v>
      </c>
      <c r="AJ51" s="65">
        <v>2.0</v>
      </c>
      <c r="AK51" s="48">
        <v>6.0</v>
      </c>
      <c r="AL51" s="49">
        <v>0.0</v>
      </c>
      <c r="AM51" s="66">
        <v>3.0</v>
      </c>
      <c r="AN51" s="66">
        <v>3.0</v>
      </c>
      <c r="AO51" s="49">
        <v>0.0</v>
      </c>
      <c r="AP51" s="66">
        <v>0.0</v>
      </c>
      <c r="AQ51" s="49">
        <v>0.0</v>
      </c>
      <c r="AR51" s="67">
        <v>57.0</v>
      </c>
      <c r="AS51" s="52">
        <v>-6.0</v>
      </c>
      <c r="AT51" s="53">
        <v>-6.0</v>
      </c>
      <c r="AU51" s="53">
        <v>0.0</v>
      </c>
      <c r="AV51" s="53">
        <v>0.0</v>
      </c>
      <c r="AW51" s="68">
        <v>0.0</v>
      </c>
      <c r="AX51" s="53">
        <v>0.0</v>
      </c>
      <c r="AY51" s="68">
        <v>0.0</v>
      </c>
      <c r="AZ51" s="53">
        <v>0.0</v>
      </c>
      <c r="BA51" s="68">
        <v>0.0</v>
      </c>
      <c r="BB51" s="74">
        <v>51.0</v>
      </c>
      <c r="BC51" s="76" t="s">
        <v>147</v>
      </c>
    </row>
    <row r="52">
      <c r="A52" s="11" t="s">
        <v>282</v>
      </c>
      <c r="B52" s="11" t="s">
        <v>283</v>
      </c>
      <c r="C52" s="11"/>
      <c r="D52" s="11" t="s">
        <v>290</v>
      </c>
      <c r="E52" s="15">
        <v>9.2</v>
      </c>
      <c r="F52" s="74">
        <v>53.0</v>
      </c>
      <c r="G52" s="75" t="s">
        <v>147</v>
      </c>
      <c r="H52" s="20">
        <v>20.0</v>
      </c>
      <c r="I52" s="36">
        <v>5.0</v>
      </c>
      <c r="J52" s="59">
        <v>8.0</v>
      </c>
      <c r="K52" s="36">
        <v>0.0</v>
      </c>
      <c r="L52" s="59">
        <v>7.0</v>
      </c>
      <c r="M52" s="36">
        <v>0.0</v>
      </c>
      <c r="N52" s="37">
        <v>17.0</v>
      </c>
      <c r="O52" s="38">
        <v>4.0</v>
      </c>
      <c r="P52" s="61">
        <v>2.0</v>
      </c>
      <c r="Q52" s="38">
        <v>2.0</v>
      </c>
      <c r="R52" s="61">
        <v>2.0</v>
      </c>
      <c r="S52" s="38">
        <v>3.0</v>
      </c>
      <c r="T52" s="61">
        <v>2.0</v>
      </c>
      <c r="U52" s="38">
        <v>2.0</v>
      </c>
      <c r="V52" s="39">
        <v>8.0</v>
      </c>
      <c r="W52" s="41">
        <v>0.0</v>
      </c>
      <c r="X52" s="62">
        <v>3.0</v>
      </c>
      <c r="Y52" s="41">
        <v>3.0</v>
      </c>
      <c r="Z52" s="62">
        <v>0.0</v>
      </c>
      <c r="AA52" s="41">
        <v>2.0</v>
      </c>
      <c r="AB52" s="43">
        <v>4.0</v>
      </c>
      <c r="AC52" s="63">
        <v>2.0</v>
      </c>
      <c r="AD52" s="64">
        <v>1.0</v>
      </c>
      <c r="AE52" s="63">
        <v>0.0</v>
      </c>
      <c r="AF52" s="64">
        <v>1.0</v>
      </c>
      <c r="AG52" s="63">
        <v>0.0</v>
      </c>
      <c r="AH52" s="45">
        <v>2.0</v>
      </c>
      <c r="AI52" s="65">
        <v>0.0</v>
      </c>
      <c r="AJ52" s="65">
        <v>2.0</v>
      </c>
      <c r="AK52" s="48">
        <v>8.0</v>
      </c>
      <c r="AL52" s="49">
        <v>2.0</v>
      </c>
      <c r="AM52" s="66">
        <v>3.0</v>
      </c>
      <c r="AN52" s="66">
        <v>3.0</v>
      </c>
      <c r="AO52" s="49">
        <v>0.0</v>
      </c>
      <c r="AP52" s="66">
        <v>0.0</v>
      </c>
      <c r="AQ52" s="49">
        <v>0.0</v>
      </c>
      <c r="AR52" s="67">
        <v>59.0</v>
      </c>
      <c r="AS52" s="52">
        <v>-6.0</v>
      </c>
      <c r="AT52" s="53">
        <v>-6.0</v>
      </c>
      <c r="AU52" s="53">
        <v>0.0</v>
      </c>
      <c r="AV52" s="53">
        <v>0.0</v>
      </c>
      <c r="AW52" s="68">
        <v>0.0</v>
      </c>
      <c r="AX52" s="53">
        <v>0.0</v>
      </c>
      <c r="AY52" s="68">
        <v>0.0</v>
      </c>
      <c r="AZ52" s="53">
        <v>0.0</v>
      </c>
      <c r="BA52" s="68">
        <v>0.0</v>
      </c>
      <c r="BB52" s="74">
        <v>53.0</v>
      </c>
      <c r="BC52" s="76" t="s">
        <v>147</v>
      </c>
    </row>
    <row r="53">
      <c r="A53" s="11" t="s">
        <v>291</v>
      </c>
      <c r="B53" s="11" t="s">
        <v>292</v>
      </c>
      <c r="C53" s="11" t="s">
        <v>293</v>
      </c>
      <c r="D53" s="11" t="s">
        <v>294</v>
      </c>
      <c r="E53" s="15">
        <v>11.5</v>
      </c>
      <c r="F53" s="16">
        <v>59.10434782608696</v>
      </c>
      <c r="G53" s="18" t="s">
        <v>202</v>
      </c>
      <c r="H53" s="20">
        <v>32.10434782608696</v>
      </c>
      <c r="I53" s="97">
        <v>4.104347826086957</v>
      </c>
      <c r="J53" s="59">
        <v>8.0</v>
      </c>
      <c r="K53" s="36">
        <v>7.0</v>
      </c>
      <c r="L53" s="59">
        <v>6.0</v>
      </c>
      <c r="M53" s="36">
        <v>7.0</v>
      </c>
      <c r="N53" s="37">
        <v>7.0</v>
      </c>
      <c r="O53" s="38">
        <v>0.0</v>
      </c>
      <c r="P53" s="61">
        <v>0.0</v>
      </c>
      <c r="Q53" s="38">
        <v>3.0</v>
      </c>
      <c r="R53" s="61">
        <v>2.0</v>
      </c>
      <c r="S53" s="38">
        <v>0.0</v>
      </c>
      <c r="T53" s="61">
        <v>2.0</v>
      </c>
      <c r="U53" s="38">
        <v>0.0</v>
      </c>
      <c r="V53" s="39">
        <v>5.0</v>
      </c>
      <c r="W53" s="41">
        <v>0.0</v>
      </c>
      <c r="X53" s="62">
        <v>0.0</v>
      </c>
      <c r="Y53" s="41">
        <v>3.0</v>
      </c>
      <c r="Z53" s="62">
        <v>0.0</v>
      </c>
      <c r="AA53" s="41">
        <v>2.0</v>
      </c>
      <c r="AB53" s="43">
        <v>3.0</v>
      </c>
      <c r="AC53" s="63">
        <v>0.0</v>
      </c>
      <c r="AD53" s="64">
        <v>3.0</v>
      </c>
      <c r="AE53" s="63">
        <v>0.0</v>
      </c>
      <c r="AF53" s="64">
        <v>0.0</v>
      </c>
      <c r="AG53" s="63">
        <v>0.0</v>
      </c>
      <c r="AH53" s="45">
        <v>5.0</v>
      </c>
      <c r="AI53" s="65">
        <v>3.0</v>
      </c>
      <c r="AJ53" s="65">
        <v>2.0</v>
      </c>
      <c r="AK53" s="48">
        <v>7.0</v>
      </c>
      <c r="AL53" s="49">
        <v>1.0</v>
      </c>
      <c r="AM53" s="66">
        <v>3.0</v>
      </c>
      <c r="AN53" s="66">
        <v>3.0</v>
      </c>
      <c r="AO53" s="49">
        <v>0.0</v>
      </c>
      <c r="AP53" s="66">
        <v>0.0</v>
      </c>
      <c r="AQ53" s="49">
        <v>0.0</v>
      </c>
      <c r="AR53" s="67">
        <v>59.10434782608696</v>
      </c>
      <c r="AS53" s="52">
        <v>0.0</v>
      </c>
      <c r="AT53" s="53">
        <v>0.0</v>
      </c>
      <c r="AU53" s="53">
        <v>0.0</v>
      </c>
      <c r="AV53" s="53">
        <v>0.0</v>
      </c>
      <c r="AW53" s="68">
        <v>0.0</v>
      </c>
      <c r="AX53" s="53">
        <v>0.0</v>
      </c>
      <c r="AY53" s="68">
        <v>0.0</v>
      </c>
      <c r="AZ53" s="53">
        <v>0.0</v>
      </c>
      <c r="BA53" s="68">
        <v>0.0</v>
      </c>
      <c r="BB53" s="16">
        <v>59.10434782608696</v>
      </c>
      <c r="BC53" s="56" t="s">
        <v>202</v>
      </c>
    </row>
    <row r="54">
      <c r="A54" s="11" t="s">
        <v>295</v>
      </c>
      <c r="B54" s="11" t="s">
        <v>296</v>
      </c>
      <c r="C54" s="11" t="s">
        <v>297</v>
      </c>
      <c r="D54" s="11" t="s">
        <v>298</v>
      </c>
      <c r="E54" s="15">
        <v>52.0</v>
      </c>
      <c r="F54" s="24">
        <v>70.0</v>
      </c>
      <c r="G54" s="26" t="s">
        <v>159</v>
      </c>
      <c r="H54" s="20">
        <v>37.0</v>
      </c>
      <c r="I54" s="36">
        <v>8.0</v>
      </c>
      <c r="J54" s="59">
        <v>8.0</v>
      </c>
      <c r="K54" s="36">
        <v>7.0</v>
      </c>
      <c r="L54" s="59">
        <v>7.0</v>
      </c>
      <c r="M54" s="36">
        <v>7.0</v>
      </c>
      <c r="N54" s="37">
        <v>17.0</v>
      </c>
      <c r="O54" s="38">
        <v>4.0</v>
      </c>
      <c r="P54" s="61">
        <v>3.0</v>
      </c>
      <c r="Q54" s="38">
        <v>2.0</v>
      </c>
      <c r="R54" s="61">
        <v>2.0</v>
      </c>
      <c r="S54" s="38">
        <v>3.0</v>
      </c>
      <c r="T54" s="61">
        <v>2.0</v>
      </c>
      <c r="U54" s="38">
        <v>1.0</v>
      </c>
      <c r="V54" s="39">
        <v>10.0</v>
      </c>
      <c r="W54" s="41">
        <v>0.0</v>
      </c>
      <c r="X54" s="62">
        <v>3.0</v>
      </c>
      <c r="Y54" s="41">
        <v>3.0</v>
      </c>
      <c r="Z54" s="62">
        <v>2.0</v>
      </c>
      <c r="AA54" s="41">
        <v>2.0</v>
      </c>
      <c r="AB54" s="43">
        <v>5.0</v>
      </c>
      <c r="AC54" s="63">
        <v>0.0</v>
      </c>
      <c r="AD54" s="64">
        <v>1.0</v>
      </c>
      <c r="AE54" s="63">
        <v>3.0</v>
      </c>
      <c r="AF54" s="64">
        <v>1.0</v>
      </c>
      <c r="AG54" s="63">
        <v>0.0</v>
      </c>
      <c r="AH54" s="45">
        <v>4.5</v>
      </c>
      <c r="AI54" s="65">
        <v>2.5</v>
      </c>
      <c r="AJ54" s="65">
        <v>2.0</v>
      </c>
      <c r="AK54" s="48">
        <v>4.5</v>
      </c>
      <c r="AL54" s="49">
        <v>1.0</v>
      </c>
      <c r="AM54" s="66">
        <v>2.5</v>
      </c>
      <c r="AN54" s="66">
        <v>1.0</v>
      </c>
      <c r="AO54" s="49">
        <v>0.0</v>
      </c>
      <c r="AP54" s="66">
        <v>0.0</v>
      </c>
      <c r="AQ54" s="49">
        <v>0.0</v>
      </c>
      <c r="AR54" s="67">
        <v>78.0</v>
      </c>
      <c r="AS54" s="52">
        <v>-8.0</v>
      </c>
      <c r="AT54" s="53">
        <v>0.0</v>
      </c>
      <c r="AU54" s="53">
        <v>0.0</v>
      </c>
      <c r="AV54" s="53">
        <v>0.0</v>
      </c>
      <c r="AW54" s="68">
        <v>-3.0</v>
      </c>
      <c r="AX54" s="53">
        <v>-5.0</v>
      </c>
      <c r="AY54" s="68">
        <v>0.0</v>
      </c>
      <c r="AZ54" s="53">
        <v>0.0</v>
      </c>
      <c r="BA54" s="68">
        <v>0.0</v>
      </c>
      <c r="BB54" s="24">
        <v>70.0</v>
      </c>
      <c r="BC54" s="58" t="s">
        <v>159</v>
      </c>
    </row>
    <row r="55">
      <c r="A55" s="11" t="s">
        <v>180</v>
      </c>
      <c r="B55" s="11" t="s">
        <v>299</v>
      </c>
      <c r="C55" s="11" t="s">
        <v>300</v>
      </c>
      <c r="D55" s="11" t="s">
        <v>301</v>
      </c>
      <c r="E55" s="15">
        <v>8.3</v>
      </c>
      <c r="F55" s="16">
        <v>63.0</v>
      </c>
      <c r="G55" s="18" t="s">
        <v>202</v>
      </c>
      <c r="H55" s="20">
        <v>32.0</v>
      </c>
      <c r="I55" s="36">
        <v>8.0</v>
      </c>
      <c r="J55" s="59">
        <v>8.0</v>
      </c>
      <c r="K55" s="36">
        <v>7.0</v>
      </c>
      <c r="L55" s="59">
        <v>2.0</v>
      </c>
      <c r="M55" s="36">
        <v>7.0</v>
      </c>
      <c r="N55" s="37">
        <v>8.0</v>
      </c>
      <c r="O55" s="38">
        <v>0.0</v>
      </c>
      <c r="P55" s="61">
        <v>0.0</v>
      </c>
      <c r="Q55" s="38">
        <v>3.0</v>
      </c>
      <c r="R55" s="61">
        <v>2.0</v>
      </c>
      <c r="S55" s="38">
        <v>3.0</v>
      </c>
      <c r="T55" s="61">
        <v>0.0</v>
      </c>
      <c r="U55" s="38">
        <v>0.0</v>
      </c>
      <c r="V55" s="39">
        <v>9.0</v>
      </c>
      <c r="W55" s="41">
        <v>0.0</v>
      </c>
      <c r="X55" s="62">
        <v>3.0</v>
      </c>
      <c r="Y55" s="41">
        <v>3.0</v>
      </c>
      <c r="Z55" s="62">
        <v>2.0</v>
      </c>
      <c r="AA55" s="41">
        <v>1.0</v>
      </c>
      <c r="AB55" s="43">
        <v>5.0</v>
      </c>
      <c r="AC55" s="63">
        <v>0.0</v>
      </c>
      <c r="AD55" s="64">
        <v>2.0</v>
      </c>
      <c r="AE55" s="63">
        <v>3.0</v>
      </c>
      <c r="AF55" s="64">
        <v>0.0</v>
      </c>
      <c r="AG55" s="63">
        <v>0.0</v>
      </c>
      <c r="AH55" s="45">
        <v>5.0</v>
      </c>
      <c r="AI55" s="65">
        <v>3.0</v>
      </c>
      <c r="AJ55" s="65">
        <v>2.0</v>
      </c>
      <c r="AK55" s="48">
        <v>7.0</v>
      </c>
      <c r="AL55" s="49">
        <v>3.0</v>
      </c>
      <c r="AM55" s="66">
        <v>0.0</v>
      </c>
      <c r="AN55" s="66">
        <v>3.0</v>
      </c>
      <c r="AO55" s="49">
        <v>1.0</v>
      </c>
      <c r="AP55" s="66">
        <v>0.0</v>
      </c>
      <c r="AQ55" s="49">
        <v>0.0</v>
      </c>
      <c r="AR55" s="67">
        <v>66.0</v>
      </c>
      <c r="AS55" s="52">
        <v>-3.0</v>
      </c>
      <c r="AT55" s="53">
        <v>0.0</v>
      </c>
      <c r="AU55" s="53">
        <v>0.0</v>
      </c>
      <c r="AV55" s="53">
        <v>0.0</v>
      </c>
      <c r="AW55" s="68">
        <v>0.0</v>
      </c>
      <c r="AX55" s="53">
        <v>0.0</v>
      </c>
      <c r="AY55" s="68">
        <v>-3.0</v>
      </c>
      <c r="AZ55" s="53">
        <v>0.0</v>
      </c>
      <c r="BA55" s="68">
        <v>0.0</v>
      </c>
      <c r="BB55" s="16">
        <v>63.0</v>
      </c>
      <c r="BC55" s="56" t="s">
        <v>202</v>
      </c>
    </row>
    <row r="56">
      <c r="A56" s="11" t="s">
        <v>180</v>
      </c>
      <c r="B56" s="11" t="s">
        <v>302</v>
      </c>
      <c r="C56" s="11" t="s">
        <v>303</v>
      </c>
      <c r="D56" s="11" t="s">
        <v>304</v>
      </c>
      <c r="E56" s="15">
        <v>5.3</v>
      </c>
      <c r="F56" s="16">
        <v>55.85</v>
      </c>
      <c r="G56" s="18" t="s">
        <v>202</v>
      </c>
      <c r="H56" s="20">
        <v>23.0</v>
      </c>
      <c r="I56" s="36">
        <v>8.0</v>
      </c>
      <c r="J56" s="59">
        <v>8.0</v>
      </c>
      <c r="K56" s="36">
        <v>0.0</v>
      </c>
      <c r="L56" s="59">
        <v>7.0</v>
      </c>
      <c r="M56" s="36">
        <v>0.0</v>
      </c>
      <c r="N56" s="37">
        <v>17.0</v>
      </c>
      <c r="O56" s="38">
        <v>4.0</v>
      </c>
      <c r="P56" s="61">
        <v>3.0</v>
      </c>
      <c r="Q56" s="38">
        <v>3.0</v>
      </c>
      <c r="R56" s="61">
        <v>2.0</v>
      </c>
      <c r="S56" s="38">
        <v>3.0</v>
      </c>
      <c r="T56" s="61">
        <v>2.0</v>
      </c>
      <c r="U56" s="38">
        <v>0.0</v>
      </c>
      <c r="V56" s="39">
        <v>8.0</v>
      </c>
      <c r="W56" s="41">
        <v>0.0</v>
      </c>
      <c r="X56" s="62">
        <v>3.0</v>
      </c>
      <c r="Y56" s="41">
        <v>3.0</v>
      </c>
      <c r="Z56" s="62">
        <v>0.0</v>
      </c>
      <c r="AA56" s="41">
        <v>2.0</v>
      </c>
      <c r="AB56" s="43">
        <v>4.71</v>
      </c>
      <c r="AC56" s="63">
        <v>2.0</v>
      </c>
      <c r="AD56" s="98">
        <v>1.71</v>
      </c>
      <c r="AE56" s="44">
        <v>0.0</v>
      </c>
      <c r="AF56" s="64">
        <v>1.0</v>
      </c>
      <c r="AG56" s="63">
        <v>0.0</v>
      </c>
      <c r="AH56" s="45">
        <v>1.0</v>
      </c>
      <c r="AI56" s="65">
        <v>0.0</v>
      </c>
      <c r="AJ56" s="65">
        <v>1.0</v>
      </c>
      <c r="AK56" s="48">
        <v>7.140000000000001</v>
      </c>
      <c r="AL56" s="99">
        <v>1.5699999999999998</v>
      </c>
      <c r="AM56" s="66">
        <v>3.0</v>
      </c>
      <c r="AN56" s="66">
        <v>1.57</v>
      </c>
      <c r="AO56" s="49">
        <v>0.0</v>
      </c>
      <c r="AP56" s="66">
        <v>1.0</v>
      </c>
      <c r="AQ56" s="49">
        <v>0.0</v>
      </c>
      <c r="AR56" s="67">
        <v>60.85</v>
      </c>
      <c r="AS56" s="52">
        <v>-5.0</v>
      </c>
      <c r="AT56" s="53">
        <v>0.0</v>
      </c>
      <c r="AU56" s="53">
        <v>0.0</v>
      </c>
      <c r="AV56" s="53">
        <v>0.0</v>
      </c>
      <c r="AW56" s="68">
        <v>0.0</v>
      </c>
      <c r="AX56" s="53">
        <v>0.0</v>
      </c>
      <c r="AY56" s="68">
        <v>-3.0</v>
      </c>
      <c r="AZ56" s="53">
        <v>-2.0</v>
      </c>
      <c r="BA56" s="68">
        <v>0.0</v>
      </c>
      <c r="BB56" s="16">
        <v>55.85</v>
      </c>
      <c r="BC56" s="56" t="s">
        <v>202</v>
      </c>
    </row>
    <row r="57">
      <c r="A57" s="11" t="s">
        <v>305</v>
      </c>
      <c r="B57" s="11" t="s">
        <v>111</v>
      </c>
      <c r="C57" s="11" t="s">
        <v>306</v>
      </c>
      <c r="D57" s="11" t="s">
        <v>307</v>
      </c>
      <c r="E57" s="15">
        <v>5.2</v>
      </c>
      <c r="F57" s="24">
        <v>72.0</v>
      </c>
      <c r="G57" s="26" t="s">
        <v>159</v>
      </c>
      <c r="H57" s="20">
        <v>37.0</v>
      </c>
      <c r="I57" s="36">
        <v>7.0</v>
      </c>
      <c r="J57" s="59">
        <v>8.0</v>
      </c>
      <c r="K57" s="36">
        <v>8.0</v>
      </c>
      <c r="L57" s="59">
        <v>7.0</v>
      </c>
      <c r="M57" s="36">
        <v>7.0</v>
      </c>
      <c r="N57" s="37">
        <v>9.0</v>
      </c>
      <c r="O57" s="38">
        <v>0.0</v>
      </c>
      <c r="P57" s="61">
        <v>0.0</v>
      </c>
      <c r="Q57" s="38">
        <v>2.0</v>
      </c>
      <c r="R57" s="61">
        <v>2.0</v>
      </c>
      <c r="S57" s="38">
        <v>3.0</v>
      </c>
      <c r="T57" s="61">
        <v>1.0</v>
      </c>
      <c r="U57" s="38">
        <v>1.0</v>
      </c>
      <c r="V57" s="39">
        <v>9.0</v>
      </c>
      <c r="W57" s="41">
        <v>0.0</v>
      </c>
      <c r="X57" s="62">
        <v>2.0</v>
      </c>
      <c r="Y57" s="41">
        <v>3.0</v>
      </c>
      <c r="Z57" s="62">
        <v>2.0</v>
      </c>
      <c r="AA57" s="41">
        <v>2.0</v>
      </c>
      <c r="AB57" s="43">
        <v>9.0</v>
      </c>
      <c r="AC57" s="63">
        <v>2.0</v>
      </c>
      <c r="AD57" s="64">
        <v>3.0</v>
      </c>
      <c r="AE57" s="63">
        <v>3.0</v>
      </c>
      <c r="AF57" s="64">
        <v>0.0</v>
      </c>
      <c r="AG57" s="63">
        <v>1.0</v>
      </c>
      <c r="AH57" s="45">
        <v>4.0</v>
      </c>
      <c r="AI57" s="65">
        <v>3.0</v>
      </c>
      <c r="AJ57" s="65">
        <v>1.0</v>
      </c>
      <c r="AK57" s="48">
        <v>7.0</v>
      </c>
      <c r="AL57" s="49">
        <v>3.0</v>
      </c>
      <c r="AM57" s="66">
        <v>2.0</v>
      </c>
      <c r="AN57" s="66">
        <v>2.0</v>
      </c>
      <c r="AO57" s="49">
        <v>0.0</v>
      </c>
      <c r="AP57" s="66">
        <v>0.0</v>
      </c>
      <c r="AQ57" s="49">
        <v>0.0</v>
      </c>
      <c r="AR57" s="67">
        <v>75.0</v>
      </c>
      <c r="AS57" s="52">
        <v>-3.0</v>
      </c>
      <c r="AT57" s="53">
        <v>0.0</v>
      </c>
      <c r="AU57" s="53">
        <v>0.0</v>
      </c>
      <c r="AV57" s="53">
        <v>-3.0</v>
      </c>
      <c r="AW57" s="68">
        <v>0.0</v>
      </c>
      <c r="AX57" s="53">
        <v>0.0</v>
      </c>
      <c r="AY57" s="68">
        <v>0.0</v>
      </c>
      <c r="AZ57" s="53">
        <v>0.0</v>
      </c>
      <c r="BA57" s="68">
        <v>0.0</v>
      </c>
      <c r="BB57" s="24">
        <v>72.0</v>
      </c>
      <c r="BC57" s="58" t="s">
        <v>159</v>
      </c>
    </row>
    <row r="58">
      <c r="J58" s="100"/>
      <c r="L58" s="100"/>
      <c r="P58" s="100"/>
      <c r="R58" s="100"/>
      <c r="T58" s="100"/>
      <c r="X58" s="100"/>
      <c r="Z58" s="100"/>
      <c r="AD58" s="100"/>
      <c r="AF58" s="100"/>
      <c r="AI58" s="100"/>
      <c r="AJ58" s="100"/>
      <c r="AM58" s="100"/>
      <c r="AN58" s="100"/>
      <c r="AP58" s="100"/>
      <c r="AR58" s="101"/>
      <c r="AW58" s="100"/>
      <c r="AY58" s="100"/>
      <c r="BA58" s="100"/>
    </row>
    <row r="59">
      <c r="J59" s="100"/>
      <c r="L59" s="100"/>
      <c r="P59" s="100"/>
      <c r="R59" s="100"/>
      <c r="T59" s="100"/>
      <c r="X59" s="100"/>
      <c r="Z59" s="100"/>
      <c r="AD59" s="100"/>
      <c r="AF59" s="100"/>
      <c r="AI59" s="100"/>
      <c r="AJ59" s="100"/>
      <c r="AM59" s="100"/>
      <c r="AN59" s="100"/>
      <c r="AP59" s="100"/>
      <c r="AR59" s="101"/>
      <c r="AW59" s="100"/>
      <c r="AY59" s="100"/>
      <c r="BA59" s="100"/>
    </row>
    <row r="60">
      <c r="J60" s="100"/>
      <c r="L60" s="100"/>
      <c r="P60" s="100"/>
      <c r="R60" s="100"/>
      <c r="T60" s="100"/>
      <c r="X60" s="100"/>
      <c r="Z60" s="100"/>
      <c r="AD60" s="100"/>
      <c r="AF60" s="100"/>
      <c r="AI60" s="100"/>
      <c r="AJ60" s="100"/>
      <c r="AM60" s="100"/>
      <c r="AN60" s="100"/>
      <c r="AP60" s="100"/>
      <c r="AR60" s="101"/>
      <c r="AW60" s="100"/>
      <c r="AY60" s="100"/>
      <c r="BA60" s="100"/>
    </row>
    <row r="61">
      <c r="J61" s="100"/>
      <c r="L61" s="100"/>
      <c r="P61" s="100"/>
      <c r="R61" s="100"/>
      <c r="T61" s="100"/>
      <c r="X61" s="100"/>
      <c r="Z61" s="100"/>
      <c r="AD61" s="100"/>
      <c r="AF61" s="100"/>
      <c r="AI61" s="100"/>
      <c r="AJ61" s="100"/>
      <c r="AM61" s="100"/>
      <c r="AN61" s="100"/>
      <c r="AP61" s="100"/>
      <c r="AR61" s="101"/>
      <c r="AW61" s="100"/>
      <c r="AY61" s="100"/>
      <c r="BA61" s="100"/>
    </row>
    <row r="62">
      <c r="J62" s="100"/>
      <c r="L62" s="100"/>
      <c r="P62" s="100"/>
      <c r="R62" s="100"/>
      <c r="T62" s="100"/>
      <c r="X62" s="100"/>
      <c r="Z62" s="100"/>
      <c r="AD62" s="100"/>
      <c r="AF62" s="100"/>
      <c r="AI62" s="100"/>
      <c r="AJ62" s="100"/>
      <c r="AM62" s="100"/>
      <c r="AN62" s="100"/>
      <c r="AP62" s="100"/>
      <c r="AR62" s="101"/>
      <c r="AW62" s="100"/>
      <c r="AY62" s="100"/>
      <c r="BA62" s="100"/>
    </row>
    <row r="63">
      <c r="J63" s="100"/>
      <c r="L63" s="100"/>
      <c r="P63" s="100"/>
      <c r="R63" s="100"/>
      <c r="T63" s="100"/>
      <c r="X63" s="100"/>
      <c r="Z63" s="100"/>
      <c r="AD63" s="100"/>
      <c r="AF63" s="100"/>
      <c r="AI63" s="100"/>
      <c r="AJ63" s="100"/>
      <c r="AM63" s="100"/>
      <c r="AN63" s="100"/>
      <c r="AP63" s="100"/>
      <c r="AR63" s="101"/>
      <c r="AW63" s="100"/>
      <c r="AY63" s="100"/>
      <c r="BA63" s="100"/>
    </row>
    <row r="64">
      <c r="J64" s="100"/>
      <c r="L64" s="100"/>
      <c r="P64" s="100"/>
      <c r="R64" s="100"/>
      <c r="T64" s="100"/>
      <c r="X64" s="100"/>
      <c r="Z64" s="100"/>
      <c r="AD64" s="100"/>
      <c r="AF64" s="100"/>
      <c r="AI64" s="100"/>
      <c r="AJ64" s="100"/>
      <c r="AM64" s="100"/>
      <c r="AN64" s="100"/>
      <c r="AP64" s="100"/>
      <c r="AR64" s="101"/>
      <c r="AW64" s="100"/>
      <c r="AY64" s="100"/>
      <c r="BA64" s="100"/>
    </row>
    <row r="65">
      <c r="J65" s="100"/>
      <c r="L65" s="100"/>
      <c r="P65" s="100"/>
      <c r="R65" s="100"/>
      <c r="T65" s="100"/>
      <c r="X65" s="100"/>
      <c r="Z65" s="100"/>
      <c r="AD65" s="100"/>
      <c r="AF65" s="100"/>
      <c r="AI65" s="100"/>
      <c r="AJ65" s="100"/>
      <c r="AM65" s="100"/>
      <c r="AN65" s="100"/>
      <c r="AP65" s="100"/>
      <c r="AR65" s="101"/>
      <c r="AW65" s="100"/>
      <c r="AY65" s="100"/>
      <c r="BA65" s="100"/>
    </row>
    <row r="66">
      <c r="J66" s="100"/>
      <c r="L66" s="100"/>
      <c r="P66" s="100"/>
      <c r="R66" s="100"/>
      <c r="T66" s="100"/>
      <c r="X66" s="100"/>
      <c r="Z66" s="100"/>
      <c r="AD66" s="100"/>
      <c r="AF66" s="100"/>
      <c r="AI66" s="100"/>
      <c r="AJ66" s="100"/>
      <c r="AM66" s="100"/>
      <c r="AN66" s="100"/>
      <c r="AP66" s="100"/>
      <c r="AR66" s="101"/>
      <c r="AW66" s="100"/>
      <c r="AY66" s="100"/>
      <c r="BA66" s="100"/>
    </row>
    <row r="67">
      <c r="J67" s="100"/>
      <c r="L67" s="100"/>
      <c r="P67" s="100"/>
      <c r="R67" s="100"/>
      <c r="T67" s="100"/>
      <c r="X67" s="100"/>
      <c r="Z67" s="100"/>
      <c r="AD67" s="100"/>
      <c r="AF67" s="100"/>
      <c r="AI67" s="100"/>
      <c r="AJ67" s="100"/>
      <c r="AM67" s="100"/>
      <c r="AN67" s="100"/>
      <c r="AP67" s="100"/>
      <c r="AR67" s="101"/>
      <c r="AW67" s="100"/>
      <c r="AY67" s="100"/>
      <c r="BA67" s="100"/>
    </row>
    <row r="68">
      <c r="J68" s="100"/>
      <c r="L68" s="100"/>
      <c r="P68" s="100"/>
      <c r="R68" s="100"/>
      <c r="T68" s="100"/>
      <c r="X68" s="100"/>
      <c r="Z68" s="100"/>
      <c r="AD68" s="100"/>
      <c r="AF68" s="100"/>
      <c r="AI68" s="100"/>
      <c r="AJ68" s="100"/>
      <c r="AM68" s="100"/>
      <c r="AN68" s="100"/>
      <c r="AP68" s="100"/>
      <c r="AR68" s="101"/>
      <c r="AW68" s="100"/>
      <c r="AY68" s="100"/>
      <c r="BA68" s="100"/>
    </row>
    <row r="69">
      <c r="J69" s="100"/>
      <c r="L69" s="100"/>
      <c r="P69" s="100"/>
      <c r="R69" s="100"/>
      <c r="T69" s="100"/>
      <c r="X69" s="100"/>
      <c r="Z69" s="100"/>
      <c r="AD69" s="100"/>
      <c r="AF69" s="100"/>
      <c r="AI69" s="100"/>
      <c r="AJ69" s="100"/>
      <c r="AM69" s="100"/>
      <c r="AN69" s="100"/>
      <c r="AP69" s="100"/>
      <c r="AR69" s="101"/>
      <c r="AW69" s="100"/>
      <c r="AY69" s="100"/>
      <c r="BA69" s="100"/>
    </row>
    <row r="70">
      <c r="J70" s="100"/>
      <c r="L70" s="100"/>
      <c r="P70" s="100"/>
      <c r="R70" s="100"/>
      <c r="T70" s="100"/>
      <c r="X70" s="100"/>
      <c r="Z70" s="100"/>
      <c r="AD70" s="100"/>
      <c r="AF70" s="100"/>
      <c r="AI70" s="100"/>
      <c r="AJ70" s="100"/>
      <c r="AM70" s="100"/>
      <c r="AN70" s="100"/>
      <c r="AP70" s="100"/>
      <c r="AR70" s="101"/>
      <c r="AW70" s="100"/>
      <c r="AY70" s="100"/>
      <c r="BA70" s="100"/>
    </row>
    <row r="71">
      <c r="J71" s="100"/>
      <c r="L71" s="100"/>
      <c r="P71" s="100"/>
      <c r="R71" s="100"/>
      <c r="T71" s="100"/>
      <c r="X71" s="100"/>
      <c r="Z71" s="100"/>
      <c r="AD71" s="100"/>
      <c r="AF71" s="100"/>
      <c r="AI71" s="100"/>
      <c r="AJ71" s="100"/>
      <c r="AM71" s="100"/>
      <c r="AN71" s="100"/>
      <c r="AP71" s="100"/>
      <c r="AR71" s="101"/>
      <c r="AW71" s="100"/>
      <c r="AY71" s="100"/>
      <c r="BA71" s="100"/>
    </row>
    <row r="72">
      <c r="J72" s="100"/>
      <c r="L72" s="100"/>
      <c r="P72" s="100"/>
      <c r="R72" s="100"/>
      <c r="T72" s="100"/>
      <c r="X72" s="100"/>
      <c r="Z72" s="100"/>
      <c r="AD72" s="100"/>
      <c r="AF72" s="100"/>
      <c r="AI72" s="100"/>
      <c r="AJ72" s="100"/>
      <c r="AM72" s="100"/>
      <c r="AN72" s="100"/>
      <c r="AP72" s="100"/>
      <c r="AR72" s="101"/>
      <c r="AW72" s="100"/>
      <c r="AY72" s="100"/>
      <c r="BA72" s="100"/>
    </row>
    <row r="73">
      <c r="J73" s="100"/>
      <c r="L73" s="100"/>
      <c r="P73" s="100"/>
      <c r="R73" s="100"/>
      <c r="T73" s="100"/>
      <c r="X73" s="100"/>
      <c r="Z73" s="100"/>
      <c r="AD73" s="100"/>
      <c r="AF73" s="100"/>
      <c r="AI73" s="100"/>
      <c r="AJ73" s="100"/>
      <c r="AM73" s="100"/>
      <c r="AN73" s="100"/>
      <c r="AP73" s="100"/>
      <c r="AR73" s="101"/>
      <c r="AW73" s="100"/>
      <c r="AY73" s="100"/>
      <c r="BA73" s="100"/>
    </row>
    <row r="74">
      <c r="J74" s="100"/>
      <c r="L74" s="100"/>
      <c r="P74" s="100"/>
      <c r="R74" s="100"/>
      <c r="T74" s="100"/>
      <c r="X74" s="100"/>
      <c r="Z74" s="100"/>
      <c r="AD74" s="100"/>
      <c r="AF74" s="100"/>
      <c r="AI74" s="100"/>
      <c r="AJ74" s="100"/>
      <c r="AM74" s="100"/>
      <c r="AN74" s="100"/>
      <c r="AP74" s="100"/>
      <c r="AR74" s="101"/>
      <c r="AW74" s="100"/>
      <c r="AY74" s="100"/>
      <c r="BA74" s="100"/>
    </row>
    <row r="75">
      <c r="J75" s="100"/>
      <c r="L75" s="100"/>
      <c r="P75" s="100"/>
      <c r="R75" s="100"/>
      <c r="T75" s="100"/>
      <c r="X75" s="100"/>
      <c r="Z75" s="100"/>
      <c r="AD75" s="100"/>
      <c r="AF75" s="100"/>
      <c r="AI75" s="100"/>
      <c r="AJ75" s="100"/>
      <c r="AM75" s="100"/>
      <c r="AN75" s="100"/>
      <c r="AP75" s="100"/>
      <c r="AR75" s="101"/>
      <c r="AW75" s="100"/>
      <c r="AY75" s="100"/>
      <c r="BA75" s="100"/>
    </row>
    <row r="76">
      <c r="J76" s="100"/>
      <c r="L76" s="100"/>
      <c r="P76" s="100"/>
      <c r="R76" s="100"/>
      <c r="T76" s="100"/>
      <c r="X76" s="100"/>
      <c r="Z76" s="100"/>
      <c r="AD76" s="100"/>
      <c r="AF76" s="100"/>
      <c r="AI76" s="100"/>
      <c r="AJ76" s="100"/>
      <c r="AM76" s="100"/>
      <c r="AN76" s="100"/>
      <c r="AP76" s="100"/>
      <c r="AR76" s="101"/>
      <c r="AW76" s="100"/>
      <c r="AY76" s="100"/>
      <c r="BA76" s="100"/>
    </row>
    <row r="77">
      <c r="J77" s="100"/>
      <c r="L77" s="100"/>
      <c r="P77" s="100"/>
      <c r="R77" s="100"/>
      <c r="T77" s="100"/>
      <c r="X77" s="100"/>
      <c r="Z77" s="100"/>
      <c r="AD77" s="100"/>
      <c r="AF77" s="100"/>
      <c r="AI77" s="100"/>
      <c r="AJ77" s="100"/>
      <c r="AM77" s="100"/>
      <c r="AN77" s="100"/>
      <c r="AP77" s="100"/>
      <c r="AR77" s="101"/>
      <c r="AW77" s="100"/>
      <c r="AY77" s="100"/>
      <c r="BA77" s="100"/>
    </row>
    <row r="78">
      <c r="J78" s="100"/>
      <c r="L78" s="100"/>
      <c r="P78" s="100"/>
      <c r="R78" s="100"/>
      <c r="T78" s="100"/>
      <c r="X78" s="100"/>
      <c r="Z78" s="100"/>
      <c r="AD78" s="100"/>
      <c r="AF78" s="100"/>
      <c r="AI78" s="100"/>
      <c r="AJ78" s="100"/>
      <c r="AM78" s="100"/>
      <c r="AN78" s="100"/>
      <c r="AP78" s="100"/>
      <c r="AR78" s="101"/>
      <c r="AW78" s="100"/>
      <c r="AY78" s="100"/>
      <c r="BA78" s="100"/>
    </row>
    <row r="79">
      <c r="J79" s="100"/>
      <c r="L79" s="100"/>
      <c r="P79" s="100"/>
      <c r="R79" s="100"/>
      <c r="T79" s="100"/>
      <c r="X79" s="100"/>
      <c r="Z79" s="100"/>
      <c r="AD79" s="100"/>
      <c r="AF79" s="100"/>
      <c r="AI79" s="100"/>
      <c r="AJ79" s="100"/>
      <c r="AM79" s="100"/>
      <c r="AN79" s="100"/>
      <c r="AP79" s="100"/>
      <c r="AR79" s="101"/>
      <c r="AW79" s="100"/>
      <c r="AY79" s="100"/>
      <c r="BA79" s="100"/>
    </row>
    <row r="80">
      <c r="J80" s="100"/>
      <c r="L80" s="100"/>
      <c r="P80" s="100"/>
      <c r="R80" s="100"/>
      <c r="T80" s="100"/>
      <c r="X80" s="100"/>
      <c r="Z80" s="100"/>
      <c r="AD80" s="100"/>
      <c r="AF80" s="100"/>
      <c r="AI80" s="100"/>
      <c r="AJ80" s="100"/>
      <c r="AM80" s="100"/>
      <c r="AN80" s="100"/>
      <c r="AP80" s="100"/>
      <c r="AR80" s="101"/>
      <c r="AW80" s="100"/>
      <c r="AY80" s="100"/>
      <c r="BA80" s="100"/>
    </row>
    <row r="81">
      <c r="J81" s="100"/>
      <c r="L81" s="100"/>
      <c r="P81" s="100"/>
      <c r="R81" s="100"/>
      <c r="T81" s="100"/>
      <c r="X81" s="100"/>
      <c r="Z81" s="100"/>
      <c r="AD81" s="100"/>
      <c r="AF81" s="100"/>
      <c r="AI81" s="100"/>
      <c r="AJ81" s="100"/>
      <c r="AM81" s="100"/>
      <c r="AN81" s="100"/>
      <c r="AP81" s="100"/>
      <c r="AR81" s="101"/>
      <c r="AW81" s="100"/>
      <c r="AY81" s="100"/>
      <c r="BA81" s="100"/>
    </row>
    <row r="82">
      <c r="J82" s="100"/>
      <c r="L82" s="100"/>
      <c r="P82" s="100"/>
      <c r="R82" s="100"/>
      <c r="T82" s="100"/>
      <c r="X82" s="100"/>
      <c r="Z82" s="100"/>
      <c r="AD82" s="100"/>
      <c r="AF82" s="100"/>
      <c r="AI82" s="100"/>
      <c r="AJ82" s="100"/>
      <c r="AM82" s="100"/>
      <c r="AN82" s="100"/>
      <c r="AP82" s="100"/>
      <c r="AR82" s="101"/>
      <c r="AW82" s="100"/>
      <c r="AY82" s="100"/>
      <c r="BA82" s="100"/>
    </row>
    <row r="83">
      <c r="J83" s="100"/>
      <c r="L83" s="100"/>
      <c r="P83" s="100"/>
      <c r="R83" s="100"/>
      <c r="T83" s="100"/>
      <c r="X83" s="100"/>
      <c r="Z83" s="100"/>
      <c r="AD83" s="100"/>
      <c r="AF83" s="100"/>
      <c r="AI83" s="100"/>
      <c r="AJ83" s="100"/>
      <c r="AM83" s="100"/>
      <c r="AN83" s="100"/>
      <c r="AP83" s="100"/>
      <c r="AR83" s="101"/>
      <c r="AW83" s="100"/>
      <c r="AY83" s="100"/>
      <c r="BA83" s="100"/>
    </row>
    <row r="84">
      <c r="J84" s="100"/>
      <c r="L84" s="100"/>
      <c r="P84" s="100"/>
      <c r="R84" s="100"/>
      <c r="T84" s="100"/>
      <c r="X84" s="100"/>
      <c r="Z84" s="100"/>
      <c r="AD84" s="100"/>
      <c r="AF84" s="100"/>
      <c r="AI84" s="100"/>
      <c r="AJ84" s="100"/>
      <c r="AM84" s="100"/>
      <c r="AN84" s="100"/>
      <c r="AP84" s="100"/>
      <c r="AR84" s="101"/>
      <c r="AW84" s="100"/>
      <c r="AY84" s="100"/>
      <c r="BA84" s="100"/>
    </row>
    <row r="85">
      <c r="J85" s="100"/>
      <c r="L85" s="100"/>
      <c r="P85" s="100"/>
      <c r="R85" s="100"/>
      <c r="T85" s="100"/>
      <c r="X85" s="100"/>
      <c r="Z85" s="100"/>
      <c r="AD85" s="100"/>
      <c r="AF85" s="100"/>
      <c r="AI85" s="100"/>
      <c r="AJ85" s="100"/>
      <c r="AM85" s="100"/>
      <c r="AN85" s="100"/>
      <c r="AP85" s="100"/>
      <c r="AR85" s="101"/>
      <c r="AW85" s="100"/>
      <c r="AY85" s="100"/>
      <c r="BA85" s="100"/>
    </row>
    <row r="86">
      <c r="J86" s="100"/>
      <c r="L86" s="100"/>
      <c r="P86" s="100"/>
      <c r="R86" s="100"/>
      <c r="T86" s="100"/>
      <c r="X86" s="100"/>
      <c r="Z86" s="100"/>
      <c r="AD86" s="100"/>
      <c r="AF86" s="100"/>
      <c r="AI86" s="100"/>
      <c r="AJ86" s="100"/>
      <c r="AM86" s="100"/>
      <c r="AN86" s="100"/>
      <c r="AP86" s="100"/>
      <c r="AR86" s="101"/>
      <c r="AW86" s="100"/>
      <c r="AY86" s="100"/>
      <c r="BA86" s="100"/>
    </row>
    <row r="87">
      <c r="J87" s="100"/>
      <c r="L87" s="100"/>
      <c r="P87" s="100"/>
      <c r="R87" s="100"/>
      <c r="T87" s="100"/>
      <c r="X87" s="100"/>
      <c r="Z87" s="100"/>
      <c r="AD87" s="100"/>
      <c r="AF87" s="100"/>
      <c r="AI87" s="100"/>
      <c r="AJ87" s="100"/>
      <c r="AM87" s="100"/>
      <c r="AN87" s="100"/>
      <c r="AP87" s="100"/>
      <c r="AR87" s="101"/>
      <c r="AW87" s="100"/>
      <c r="AY87" s="100"/>
      <c r="BA87" s="100"/>
    </row>
    <row r="88">
      <c r="J88" s="100"/>
      <c r="L88" s="100"/>
      <c r="P88" s="100"/>
      <c r="R88" s="100"/>
      <c r="T88" s="100"/>
      <c r="X88" s="100"/>
      <c r="Z88" s="100"/>
      <c r="AD88" s="100"/>
      <c r="AF88" s="100"/>
      <c r="AI88" s="100"/>
      <c r="AJ88" s="100"/>
      <c r="AM88" s="100"/>
      <c r="AN88" s="100"/>
      <c r="AP88" s="100"/>
      <c r="AR88" s="101"/>
      <c r="AW88" s="100"/>
      <c r="AY88" s="100"/>
      <c r="BA88" s="100"/>
    </row>
    <row r="89">
      <c r="J89" s="100"/>
      <c r="L89" s="100"/>
      <c r="P89" s="100"/>
      <c r="R89" s="100"/>
      <c r="T89" s="100"/>
      <c r="X89" s="100"/>
      <c r="Z89" s="100"/>
      <c r="AD89" s="100"/>
      <c r="AF89" s="100"/>
      <c r="AI89" s="100"/>
      <c r="AJ89" s="100"/>
      <c r="AM89" s="100"/>
      <c r="AN89" s="100"/>
      <c r="AP89" s="100"/>
      <c r="AR89" s="101"/>
      <c r="AW89" s="100"/>
      <c r="AY89" s="100"/>
      <c r="BA89" s="100"/>
    </row>
    <row r="90">
      <c r="J90" s="100"/>
      <c r="L90" s="100"/>
      <c r="P90" s="100"/>
      <c r="R90" s="100"/>
      <c r="T90" s="100"/>
      <c r="X90" s="100"/>
      <c r="Z90" s="100"/>
      <c r="AD90" s="100"/>
      <c r="AF90" s="100"/>
      <c r="AI90" s="100"/>
      <c r="AJ90" s="100"/>
      <c r="AM90" s="100"/>
      <c r="AN90" s="100"/>
      <c r="AP90" s="100"/>
      <c r="AR90" s="101"/>
      <c r="AW90" s="100"/>
      <c r="AY90" s="100"/>
      <c r="BA90" s="100"/>
    </row>
    <row r="91">
      <c r="J91" s="100"/>
      <c r="L91" s="100"/>
      <c r="P91" s="100"/>
      <c r="R91" s="100"/>
      <c r="T91" s="100"/>
      <c r="X91" s="100"/>
      <c r="Z91" s="100"/>
      <c r="AD91" s="100"/>
      <c r="AF91" s="100"/>
      <c r="AI91" s="100"/>
      <c r="AJ91" s="100"/>
      <c r="AM91" s="100"/>
      <c r="AN91" s="100"/>
      <c r="AP91" s="100"/>
      <c r="AR91" s="101"/>
      <c r="AW91" s="100"/>
      <c r="AY91" s="100"/>
      <c r="BA91" s="100"/>
    </row>
    <row r="92">
      <c r="J92" s="100"/>
      <c r="L92" s="100"/>
      <c r="P92" s="100"/>
      <c r="R92" s="100"/>
      <c r="T92" s="100"/>
      <c r="X92" s="100"/>
      <c r="Z92" s="100"/>
      <c r="AD92" s="100"/>
      <c r="AF92" s="100"/>
      <c r="AI92" s="100"/>
      <c r="AJ92" s="100"/>
      <c r="AM92" s="100"/>
      <c r="AN92" s="100"/>
      <c r="AP92" s="100"/>
      <c r="AR92" s="101"/>
      <c r="AW92" s="100"/>
      <c r="AY92" s="100"/>
      <c r="BA92" s="100"/>
    </row>
    <row r="93">
      <c r="J93" s="100"/>
      <c r="L93" s="100"/>
      <c r="P93" s="100"/>
      <c r="R93" s="100"/>
      <c r="T93" s="100"/>
      <c r="X93" s="100"/>
      <c r="Z93" s="100"/>
      <c r="AD93" s="100"/>
      <c r="AF93" s="100"/>
      <c r="AI93" s="100"/>
      <c r="AJ93" s="100"/>
      <c r="AM93" s="100"/>
      <c r="AN93" s="100"/>
      <c r="AP93" s="100"/>
      <c r="AR93" s="101"/>
      <c r="AW93" s="100"/>
      <c r="AY93" s="100"/>
      <c r="BA93" s="100"/>
    </row>
    <row r="94">
      <c r="J94" s="100"/>
      <c r="L94" s="100"/>
      <c r="P94" s="100"/>
      <c r="R94" s="100"/>
      <c r="T94" s="100"/>
      <c r="X94" s="100"/>
      <c r="Z94" s="100"/>
      <c r="AD94" s="100"/>
      <c r="AF94" s="100"/>
      <c r="AI94" s="100"/>
      <c r="AJ94" s="100"/>
      <c r="AM94" s="100"/>
      <c r="AN94" s="100"/>
      <c r="AP94" s="100"/>
      <c r="AR94" s="101"/>
      <c r="AW94" s="100"/>
      <c r="AY94" s="100"/>
      <c r="BA94" s="100"/>
    </row>
    <row r="95">
      <c r="J95" s="100"/>
      <c r="L95" s="100"/>
      <c r="P95" s="100"/>
      <c r="R95" s="100"/>
      <c r="T95" s="100"/>
      <c r="X95" s="100"/>
      <c r="Z95" s="100"/>
      <c r="AD95" s="100"/>
      <c r="AF95" s="100"/>
      <c r="AI95" s="100"/>
      <c r="AJ95" s="100"/>
      <c r="AM95" s="100"/>
      <c r="AN95" s="100"/>
      <c r="AP95" s="100"/>
      <c r="AR95" s="101"/>
      <c r="AW95" s="100"/>
      <c r="AY95" s="100"/>
      <c r="BA95" s="100"/>
    </row>
    <row r="96">
      <c r="J96" s="100"/>
      <c r="L96" s="100"/>
      <c r="P96" s="100"/>
      <c r="R96" s="100"/>
      <c r="T96" s="100"/>
      <c r="X96" s="100"/>
      <c r="Z96" s="100"/>
      <c r="AD96" s="100"/>
      <c r="AF96" s="100"/>
      <c r="AI96" s="100"/>
      <c r="AJ96" s="100"/>
      <c r="AM96" s="100"/>
      <c r="AN96" s="100"/>
      <c r="AP96" s="100"/>
      <c r="AR96" s="101"/>
      <c r="AW96" s="100"/>
      <c r="AY96" s="100"/>
      <c r="BA96" s="100"/>
    </row>
    <row r="97">
      <c r="J97" s="100"/>
      <c r="L97" s="100"/>
      <c r="P97" s="100"/>
      <c r="R97" s="100"/>
      <c r="T97" s="100"/>
      <c r="X97" s="100"/>
      <c r="Z97" s="100"/>
      <c r="AD97" s="100"/>
      <c r="AF97" s="100"/>
      <c r="AI97" s="100"/>
      <c r="AJ97" s="100"/>
      <c r="AM97" s="100"/>
      <c r="AN97" s="100"/>
      <c r="AP97" s="100"/>
      <c r="AR97" s="101"/>
      <c r="AW97" s="100"/>
      <c r="AY97" s="100"/>
      <c r="BA97" s="100"/>
    </row>
    <row r="98">
      <c r="J98" s="100"/>
      <c r="L98" s="100"/>
      <c r="P98" s="100"/>
      <c r="R98" s="100"/>
      <c r="T98" s="100"/>
      <c r="X98" s="100"/>
      <c r="Z98" s="100"/>
      <c r="AD98" s="100"/>
      <c r="AF98" s="100"/>
      <c r="AI98" s="100"/>
      <c r="AJ98" s="100"/>
      <c r="AM98" s="100"/>
      <c r="AN98" s="100"/>
      <c r="AP98" s="100"/>
      <c r="AR98" s="101"/>
      <c r="AW98" s="100"/>
      <c r="AY98" s="100"/>
      <c r="BA98" s="100"/>
    </row>
    <row r="99">
      <c r="J99" s="100"/>
      <c r="L99" s="100"/>
      <c r="P99" s="100"/>
      <c r="R99" s="100"/>
      <c r="T99" s="100"/>
      <c r="X99" s="100"/>
      <c r="Z99" s="100"/>
      <c r="AD99" s="100"/>
      <c r="AF99" s="100"/>
      <c r="AI99" s="100"/>
      <c r="AJ99" s="100"/>
      <c r="AM99" s="100"/>
      <c r="AN99" s="100"/>
      <c r="AP99" s="100"/>
      <c r="AR99" s="101"/>
      <c r="AW99" s="100"/>
      <c r="AY99" s="100"/>
      <c r="BA99" s="100"/>
    </row>
    <row r="100">
      <c r="J100" s="100"/>
      <c r="L100" s="100"/>
      <c r="P100" s="100"/>
      <c r="R100" s="100"/>
      <c r="T100" s="100"/>
      <c r="X100" s="100"/>
      <c r="Z100" s="100"/>
      <c r="AD100" s="100"/>
      <c r="AF100" s="100"/>
      <c r="AI100" s="100"/>
      <c r="AJ100" s="100"/>
      <c r="AM100" s="100"/>
      <c r="AN100" s="100"/>
      <c r="AP100" s="100"/>
      <c r="AR100" s="101"/>
      <c r="AW100" s="100"/>
      <c r="AY100" s="100"/>
      <c r="BA100" s="100"/>
    </row>
    <row r="101">
      <c r="J101" s="100"/>
      <c r="L101" s="100"/>
      <c r="P101" s="100"/>
      <c r="R101" s="100"/>
      <c r="T101" s="100"/>
      <c r="X101" s="100"/>
      <c r="Z101" s="100"/>
      <c r="AD101" s="100"/>
      <c r="AF101" s="100"/>
      <c r="AI101" s="100"/>
      <c r="AJ101" s="100"/>
      <c r="AM101" s="100"/>
      <c r="AN101" s="100"/>
      <c r="AP101" s="100"/>
      <c r="AR101" s="101"/>
      <c r="AW101" s="100"/>
      <c r="AY101" s="100"/>
      <c r="BA101" s="100"/>
    </row>
    <row r="102">
      <c r="J102" s="100"/>
      <c r="L102" s="100"/>
      <c r="P102" s="100"/>
      <c r="R102" s="100"/>
      <c r="T102" s="100"/>
      <c r="X102" s="100"/>
      <c r="Z102" s="100"/>
      <c r="AD102" s="100"/>
      <c r="AF102" s="100"/>
      <c r="AI102" s="100"/>
      <c r="AJ102" s="100"/>
      <c r="AM102" s="100"/>
      <c r="AN102" s="100"/>
      <c r="AP102" s="100"/>
      <c r="AR102" s="101"/>
      <c r="AW102" s="100"/>
      <c r="AY102" s="100"/>
      <c r="BA102" s="100"/>
    </row>
    <row r="103">
      <c r="J103" s="100"/>
      <c r="L103" s="100"/>
      <c r="P103" s="100"/>
      <c r="R103" s="100"/>
      <c r="T103" s="100"/>
      <c r="X103" s="100"/>
      <c r="Z103" s="100"/>
      <c r="AD103" s="100"/>
      <c r="AF103" s="100"/>
      <c r="AI103" s="100"/>
      <c r="AJ103" s="100"/>
      <c r="AM103" s="100"/>
      <c r="AN103" s="100"/>
      <c r="AP103" s="100"/>
      <c r="AR103" s="101"/>
      <c r="AW103" s="100"/>
      <c r="AY103" s="100"/>
      <c r="BA103" s="100"/>
    </row>
    <row r="104">
      <c r="J104" s="100"/>
      <c r="L104" s="100"/>
      <c r="P104" s="100"/>
      <c r="R104" s="100"/>
      <c r="T104" s="100"/>
      <c r="X104" s="100"/>
      <c r="Z104" s="100"/>
      <c r="AD104" s="100"/>
      <c r="AF104" s="100"/>
      <c r="AI104" s="100"/>
      <c r="AJ104" s="100"/>
      <c r="AM104" s="100"/>
      <c r="AN104" s="100"/>
      <c r="AP104" s="100"/>
      <c r="AR104" s="101"/>
      <c r="AW104" s="100"/>
      <c r="AY104" s="100"/>
      <c r="BA104" s="100"/>
    </row>
    <row r="105">
      <c r="J105" s="100"/>
      <c r="L105" s="100"/>
      <c r="P105" s="100"/>
      <c r="R105" s="100"/>
      <c r="T105" s="100"/>
      <c r="X105" s="100"/>
      <c r="Z105" s="100"/>
      <c r="AD105" s="100"/>
      <c r="AF105" s="100"/>
      <c r="AI105" s="100"/>
      <c r="AJ105" s="100"/>
      <c r="AM105" s="100"/>
      <c r="AN105" s="100"/>
      <c r="AP105" s="100"/>
      <c r="AR105" s="101"/>
      <c r="AW105" s="100"/>
      <c r="AY105" s="100"/>
      <c r="BA105" s="100"/>
    </row>
    <row r="106">
      <c r="J106" s="100"/>
      <c r="L106" s="100"/>
      <c r="P106" s="100"/>
      <c r="R106" s="100"/>
      <c r="T106" s="100"/>
      <c r="X106" s="100"/>
      <c r="Z106" s="100"/>
      <c r="AD106" s="100"/>
      <c r="AF106" s="100"/>
      <c r="AI106" s="100"/>
      <c r="AJ106" s="100"/>
      <c r="AM106" s="100"/>
      <c r="AN106" s="100"/>
      <c r="AP106" s="100"/>
      <c r="AR106" s="101"/>
      <c r="AW106" s="100"/>
      <c r="AY106" s="100"/>
      <c r="BA106" s="100"/>
    </row>
    <row r="107">
      <c r="J107" s="100"/>
      <c r="L107" s="100"/>
      <c r="P107" s="100"/>
      <c r="R107" s="100"/>
      <c r="T107" s="100"/>
      <c r="X107" s="100"/>
      <c r="Z107" s="100"/>
      <c r="AD107" s="100"/>
      <c r="AF107" s="100"/>
      <c r="AI107" s="100"/>
      <c r="AJ107" s="100"/>
      <c r="AM107" s="100"/>
      <c r="AN107" s="100"/>
      <c r="AP107" s="100"/>
      <c r="AR107" s="101"/>
      <c r="AW107" s="100"/>
      <c r="AY107" s="100"/>
      <c r="BA107" s="100"/>
    </row>
    <row r="108">
      <c r="J108" s="100"/>
      <c r="L108" s="100"/>
      <c r="P108" s="100"/>
      <c r="R108" s="100"/>
      <c r="T108" s="100"/>
      <c r="X108" s="100"/>
      <c r="Z108" s="100"/>
      <c r="AD108" s="100"/>
      <c r="AF108" s="100"/>
      <c r="AI108" s="100"/>
      <c r="AJ108" s="100"/>
      <c r="AM108" s="100"/>
      <c r="AN108" s="100"/>
      <c r="AP108" s="100"/>
      <c r="AR108" s="101"/>
      <c r="AW108" s="100"/>
      <c r="AY108" s="100"/>
      <c r="BA108" s="100"/>
    </row>
    <row r="109">
      <c r="J109" s="100"/>
      <c r="L109" s="100"/>
      <c r="P109" s="100"/>
      <c r="R109" s="100"/>
      <c r="T109" s="100"/>
      <c r="X109" s="100"/>
      <c r="Z109" s="100"/>
      <c r="AD109" s="100"/>
      <c r="AF109" s="100"/>
      <c r="AI109" s="100"/>
      <c r="AJ109" s="100"/>
      <c r="AM109" s="100"/>
      <c r="AN109" s="100"/>
      <c r="AP109" s="100"/>
      <c r="AR109" s="101"/>
      <c r="AW109" s="100"/>
      <c r="AY109" s="100"/>
      <c r="BA109" s="100"/>
    </row>
    <row r="110">
      <c r="J110" s="100"/>
      <c r="L110" s="100"/>
      <c r="P110" s="100"/>
      <c r="R110" s="100"/>
      <c r="T110" s="100"/>
      <c r="X110" s="100"/>
      <c r="Z110" s="100"/>
      <c r="AD110" s="100"/>
      <c r="AF110" s="100"/>
      <c r="AI110" s="100"/>
      <c r="AJ110" s="100"/>
      <c r="AM110" s="100"/>
      <c r="AN110" s="100"/>
      <c r="AP110" s="100"/>
      <c r="AR110" s="101"/>
      <c r="AW110" s="100"/>
      <c r="AY110" s="100"/>
      <c r="BA110" s="100"/>
    </row>
    <row r="111">
      <c r="J111" s="100"/>
      <c r="L111" s="100"/>
      <c r="P111" s="100"/>
      <c r="R111" s="100"/>
      <c r="T111" s="100"/>
      <c r="X111" s="100"/>
      <c r="Z111" s="100"/>
      <c r="AD111" s="100"/>
      <c r="AF111" s="100"/>
      <c r="AI111" s="100"/>
      <c r="AJ111" s="100"/>
      <c r="AM111" s="100"/>
      <c r="AN111" s="100"/>
      <c r="AP111" s="100"/>
      <c r="AR111" s="101"/>
      <c r="AW111" s="100"/>
      <c r="AY111" s="100"/>
      <c r="BA111" s="100"/>
    </row>
    <row r="112">
      <c r="J112" s="100"/>
      <c r="L112" s="100"/>
      <c r="P112" s="100"/>
      <c r="R112" s="100"/>
      <c r="T112" s="100"/>
      <c r="X112" s="100"/>
      <c r="Z112" s="100"/>
      <c r="AD112" s="100"/>
      <c r="AF112" s="100"/>
      <c r="AI112" s="100"/>
      <c r="AJ112" s="100"/>
      <c r="AM112" s="100"/>
      <c r="AN112" s="100"/>
      <c r="AP112" s="100"/>
      <c r="AR112" s="101"/>
      <c r="AW112" s="100"/>
      <c r="AY112" s="100"/>
      <c r="BA112" s="100"/>
    </row>
    <row r="113">
      <c r="J113" s="100"/>
      <c r="L113" s="100"/>
      <c r="P113" s="100"/>
      <c r="R113" s="100"/>
      <c r="T113" s="100"/>
      <c r="X113" s="100"/>
      <c r="Z113" s="100"/>
      <c r="AD113" s="100"/>
      <c r="AF113" s="100"/>
      <c r="AI113" s="100"/>
      <c r="AJ113" s="100"/>
      <c r="AM113" s="100"/>
      <c r="AN113" s="100"/>
      <c r="AP113" s="100"/>
      <c r="AR113" s="101"/>
      <c r="AW113" s="100"/>
      <c r="AY113" s="100"/>
      <c r="BA113" s="100"/>
    </row>
    <row r="114">
      <c r="J114" s="100"/>
      <c r="L114" s="100"/>
      <c r="P114" s="100"/>
      <c r="R114" s="100"/>
      <c r="T114" s="100"/>
      <c r="X114" s="100"/>
      <c r="Z114" s="100"/>
      <c r="AD114" s="100"/>
      <c r="AF114" s="100"/>
      <c r="AI114" s="100"/>
      <c r="AJ114" s="100"/>
      <c r="AM114" s="100"/>
      <c r="AN114" s="100"/>
      <c r="AP114" s="100"/>
      <c r="AR114" s="101"/>
      <c r="AW114" s="100"/>
      <c r="AY114" s="100"/>
      <c r="BA114" s="100"/>
    </row>
    <row r="115">
      <c r="J115" s="100"/>
      <c r="L115" s="100"/>
      <c r="P115" s="100"/>
      <c r="R115" s="100"/>
      <c r="T115" s="100"/>
      <c r="X115" s="100"/>
      <c r="Z115" s="100"/>
      <c r="AD115" s="100"/>
      <c r="AF115" s="100"/>
      <c r="AI115" s="100"/>
      <c r="AJ115" s="100"/>
      <c r="AM115" s="100"/>
      <c r="AN115" s="100"/>
      <c r="AP115" s="100"/>
      <c r="AR115" s="101"/>
      <c r="AW115" s="100"/>
      <c r="AY115" s="100"/>
      <c r="BA115" s="100"/>
    </row>
    <row r="116">
      <c r="J116" s="100"/>
      <c r="L116" s="100"/>
      <c r="P116" s="100"/>
      <c r="R116" s="100"/>
      <c r="T116" s="100"/>
      <c r="X116" s="100"/>
      <c r="Z116" s="100"/>
      <c r="AD116" s="100"/>
      <c r="AF116" s="100"/>
      <c r="AI116" s="100"/>
      <c r="AJ116" s="100"/>
      <c r="AM116" s="100"/>
      <c r="AN116" s="100"/>
      <c r="AP116" s="100"/>
      <c r="AR116" s="101"/>
      <c r="AW116" s="100"/>
      <c r="AY116" s="100"/>
      <c r="BA116" s="100"/>
    </row>
    <row r="117">
      <c r="J117" s="100"/>
      <c r="L117" s="100"/>
      <c r="P117" s="100"/>
      <c r="R117" s="100"/>
      <c r="T117" s="100"/>
      <c r="X117" s="100"/>
      <c r="Z117" s="100"/>
      <c r="AD117" s="100"/>
      <c r="AF117" s="100"/>
      <c r="AI117" s="100"/>
      <c r="AJ117" s="100"/>
      <c r="AM117" s="100"/>
      <c r="AN117" s="100"/>
      <c r="AP117" s="100"/>
      <c r="AR117" s="101"/>
      <c r="AW117" s="100"/>
      <c r="AY117" s="100"/>
      <c r="BA117" s="100"/>
    </row>
    <row r="118">
      <c r="J118" s="100"/>
      <c r="L118" s="100"/>
      <c r="P118" s="100"/>
      <c r="R118" s="100"/>
      <c r="T118" s="100"/>
      <c r="X118" s="100"/>
      <c r="Z118" s="100"/>
      <c r="AD118" s="100"/>
      <c r="AF118" s="100"/>
      <c r="AI118" s="100"/>
      <c r="AJ118" s="100"/>
      <c r="AM118" s="100"/>
      <c r="AN118" s="100"/>
      <c r="AP118" s="100"/>
      <c r="AR118" s="101"/>
      <c r="AW118" s="100"/>
      <c r="AY118" s="100"/>
      <c r="BA118" s="100"/>
    </row>
    <row r="119">
      <c r="J119" s="100"/>
      <c r="L119" s="100"/>
      <c r="P119" s="100"/>
      <c r="R119" s="100"/>
      <c r="T119" s="100"/>
      <c r="X119" s="100"/>
      <c r="Z119" s="100"/>
      <c r="AD119" s="100"/>
      <c r="AF119" s="100"/>
      <c r="AI119" s="100"/>
      <c r="AJ119" s="100"/>
      <c r="AM119" s="100"/>
      <c r="AN119" s="100"/>
      <c r="AP119" s="100"/>
      <c r="AR119" s="101"/>
      <c r="AW119" s="100"/>
      <c r="AY119" s="100"/>
      <c r="BA119" s="100"/>
    </row>
    <row r="120">
      <c r="J120" s="100"/>
      <c r="L120" s="100"/>
      <c r="P120" s="100"/>
      <c r="R120" s="100"/>
      <c r="T120" s="100"/>
      <c r="X120" s="100"/>
      <c r="Z120" s="100"/>
      <c r="AD120" s="100"/>
      <c r="AF120" s="100"/>
      <c r="AI120" s="100"/>
      <c r="AJ120" s="100"/>
      <c r="AM120" s="100"/>
      <c r="AN120" s="100"/>
      <c r="AP120" s="100"/>
      <c r="AR120" s="101"/>
      <c r="AW120" s="100"/>
      <c r="AY120" s="100"/>
      <c r="BA120" s="100"/>
    </row>
    <row r="121">
      <c r="J121" s="100"/>
      <c r="L121" s="100"/>
      <c r="P121" s="100"/>
      <c r="R121" s="100"/>
      <c r="T121" s="100"/>
      <c r="X121" s="100"/>
      <c r="Z121" s="100"/>
      <c r="AD121" s="100"/>
      <c r="AF121" s="100"/>
      <c r="AI121" s="100"/>
      <c r="AJ121" s="100"/>
      <c r="AM121" s="100"/>
      <c r="AN121" s="100"/>
      <c r="AP121" s="100"/>
      <c r="AR121" s="101"/>
      <c r="AW121" s="100"/>
      <c r="AY121" s="100"/>
      <c r="BA121" s="100"/>
    </row>
    <row r="122">
      <c r="J122" s="100"/>
      <c r="L122" s="100"/>
      <c r="P122" s="100"/>
      <c r="R122" s="100"/>
      <c r="T122" s="100"/>
      <c r="X122" s="100"/>
      <c r="Z122" s="100"/>
      <c r="AD122" s="100"/>
      <c r="AF122" s="100"/>
      <c r="AI122" s="100"/>
      <c r="AJ122" s="100"/>
      <c r="AM122" s="100"/>
      <c r="AN122" s="100"/>
      <c r="AP122" s="100"/>
      <c r="AR122" s="101"/>
      <c r="AW122" s="100"/>
      <c r="AY122" s="100"/>
      <c r="BA122" s="100"/>
    </row>
    <row r="123">
      <c r="J123" s="100"/>
      <c r="L123" s="100"/>
      <c r="P123" s="100"/>
      <c r="R123" s="100"/>
      <c r="T123" s="100"/>
      <c r="X123" s="100"/>
      <c r="Z123" s="100"/>
      <c r="AD123" s="100"/>
      <c r="AF123" s="100"/>
      <c r="AI123" s="100"/>
      <c r="AJ123" s="100"/>
      <c r="AM123" s="100"/>
      <c r="AN123" s="100"/>
      <c r="AP123" s="100"/>
      <c r="AR123" s="101"/>
      <c r="AW123" s="100"/>
      <c r="AY123" s="100"/>
      <c r="BA123" s="100"/>
    </row>
    <row r="124">
      <c r="J124" s="100"/>
      <c r="L124" s="100"/>
      <c r="P124" s="100"/>
      <c r="R124" s="100"/>
      <c r="T124" s="100"/>
      <c r="X124" s="100"/>
      <c r="Z124" s="100"/>
      <c r="AD124" s="100"/>
      <c r="AF124" s="100"/>
      <c r="AI124" s="100"/>
      <c r="AJ124" s="100"/>
      <c r="AM124" s="100"/>
      <c r="AN124" s="100"/>
      <c r="AP124" s="100"/>
      <c r="AR124" s="101"/>
      <c r="AW124" s="100"/>
      <c r="AY124" s="100"/>
      <c r="BA124" s="100"/>
    </row>
    <row r="125">
      <c r="J125" s="100"/>
      <c r="L125" s="100"/>
      <c r="P125" s="100"/>
      <c r="R125" s="100"/>
      <c r="T125" s="100"/>
      <c r="X125" s="100"/>
      <c r="Z125" s="100"/>
      <c r="AD125" s="100"/>
      <c r="AF125" s="100"/>
      <c r="AI125" s="100"/>
      <c r="AJ125" s="100"/>
      <c r="AM125" s="100"/>
      <c r="AN125" s="100"/>
      <c r="AP125" s="100"/>
      <c r="AR125" s="101"/>
      <c r="AW125" s="100"/>
      <c r="AY125" s="100"/>
      <c r="BA125" s="100"/>
    </row>
    <row r="126">
      <c r="J126" s="100"/>
      <c r="L126" s="100"/>
      <c r="P126" s="100"/>
      <c r="R126" s="100"/>
      <c r="T126" s="100"/>
      <c r="X126" s="100"/>
      <c r="Z126" s="100"/>
      <c r="AD126" s="100"/>
      <c r="AF126" s="100"/>
      <c r="AI126" s="100"/>
      <c r="AJ126" s="100"/>
      <c r="AM126" s="100"/>
      <c r="AN126" s="100"/>
      <c r="AP126" s="100"/>
      <c r="AR126" s="101"/>
      <c r="AW126" s="100"/>
      <c r="AY126" s="100"/>
      <c r="BA126" s="100"/>
    </row>
    <row r="127">
      <c r="J127" s="100"/>
      <c r="L127" s="100"/>
      <c r="P127" s="100"/>
      <c r="R127" s="100"/>
      <c r="T127" s="100"/>
      <c r="X127" s="100"/>
      <c r="Z127" s="100"/>
      <c r="AD127" s="100"/>
      <c r="AF127" s="100"/>
      <c r="AI127" s="100"/>
      <c r="AJ127" s="100"/>
      <c r="AM127" s="100"/>
      <c r="AN127" s="100"/>
      <c r="AP127" s="100"/>
      <c r="AR127" s="101"/>
      <c r="AW127" s="100"/>
      <c r="AY127" s="100"/>
      <c r="BA127" s="100"/>
    </row>
    <row r="128">
      <c r="J128" s="100"/>
      <c r="L128" s="100"/>
      <c r="P128" s="100"/>
      <c r="R128" s="100"/>
      <c r="T128" s="100"/>
      <c r="X128" s="100"/>
      <c r="Z128" s="100"/>
      <c r="AD128" s="100"/>
      <c r="AF128" s="100"/>
      <c r="AI128" s="100"/>
      <c r="AJ128" s="100"/>
      <c r="AM128" s="100"/>
      <c r="AN128" s="100"/>
      <c r="AP128" s="100"/>
      <c r="AR128" s="101"/>
      <c r="AW128" s="100"/>
      <c r="AY128" s="100"/>
      <c r="BA128" s="100"/>
    </row>
    <row r="129">
      <c r="J129" s="100"/>
      <c r="L129" s="100"/>
      <c r="P129" s="100"/>
      <c r="R129" s="100"/>
      <c r="T129" s="100"/>
      <c r="X129" s="100"/>
      <c r="Z129" s="100"/>
      <c r="AD129" s="100"/>
      <c r="AF129" s="100"/>
      <c r="AI129" s="100"/>
      <c r="AJ129" s="100"/>
      <c r="AM129" s="100"/>
      <c r="AN129" s="100"/>
      <c r="AP129" s="100"/>
      <c r="AR129" s="101"/>
      <c r="AW129" s="100"/>
      <c r="AY129" s="100"/>
      <c r="BA129" s="100"/>
    </row>
    <row r="130">
      <c r="J130" s="100"/>
      <c r="L130" s="100"/>
      <c r="P130" s="100"/>
      <c r="R130" s="100"/>
      <c r="T130" s="100"/>
      <c r="X130" s="100"/>
      <c r="Z130" s="100"/>
      <c r="AD130" s="100"/>
      <c r="AF130" s="100"/>
      <c r="AI130" s="100"/>
      <c r="AJ130" s="100"/>
      <c r="AM130" s="100"/>
      <c r="AN130" s="100"/>
      <c r="AP130" s="100"/>
      <c r="AR130" s="101"/>
      <c r="AW130" s="100"/>
      <c r="AY130" s="100"/>
      <c r="BA130" s="100"/>
    </row>
    <row r="131">
      <c r="J131" s="100"/>
      <c r="L131" s="100"/>
      <c r="P131" s="100"/>
      <c r="R131" s="100"/>
      <c r="T131" s="100"/>
      <c r="X131" s="100"/>
      <c r="Z131" s="100"/>
      <c r="AD131" s="100"/>
      <c r="AF131" s="100"/>
      <c r="AI131" s="100"/>
      <c r="AJ131" s="100"/>
      <c r="AM131" s="100"/>
      <c r="AN131" s="100"/>
      <c r="AP131" s="100"/>
      <c r="AR131" s="101"/>
      <c r="AW131" s="100"/>
      <c r="AY131" s="100"/>
      <c r="BA131" s="100"/>
    </row>
    <row r="132">
      <c r="J132" s="100"/>
      <c r="L132" s="100"/>
      <c r="P132" s="100"/>
      <c r="R132" s="100"/>
      <c r="T132" s="100"/>
      <c r="X132" s="100"/>
      <c r="Z132" s="100"/>
      <c r="AD132" s="100"/>
      <c r="AF132" s="100"/>
      <c r="AI132" s="100"/>
      <c r="AJ132" s="100"/>
      <c r="AM132" s="100"/>
      <c r="AN132" s="100"/>
      <c r="AP132" s="100"/>
      <c r="AR132" s="101"/>
      <c r="AW132" s="100"/>
      <c r="AY132" s="100"/>
      <c r="BA132" s="100"/>
    </row>
    <row r="133">
      <c r="J133" s="100"/>
      <c r="L133" s="100"/>
      <c r="P133" s="100"/>
      <c r="R133" s="100"/>
      <c r="T133" s="100"/>
      <c r="X133" s="100"/>
      <c r="Z133" s="100"/>
      <c r="AD133" s="100"/>
      <c r="AF133" s="100"/>
      <c r="AI133" s="100"/>
      <c r="AJ133" s="100"/>
      <c r="AM133" s="100"/>
      <c r="AN133" s="100"/>
      <c r="AP133" s="100"/>
      <c r="AR133" s="101"/>
      <c r="AW133" s="100"/>
      <c r="AY133" s="100"/>
      <c r="BA133" s="100"/>
    </row>
    <row r="134">
      <c r="J134" s="100"/>
      <c r="L134" s="100"/>
      <c r="P134" s="100"/>
      <c r="R134" s="100"/>
      <c r="T134" s="100"/>
      <c r="X134" s="100"/>
      <c r="Z134" s="100"/>
      <c r="AD134" s="100"/>
      <c r="AF134" s="100"/>
      <c r="AI134" s="100"/>
      <c r="AJ134" s="100"/>
      <c r="AM134" s="100"/>
      <c r="AN134" s="100"/>
      <c r="AP134" s="100"/>
      <c r="AR134" s="101"/>
      <c r="AW134" s="100"/>
      <c r="AY134" s="100"/>
      <c r="BA134" s="100"/>
    </row>
    <row r="135">
      <c r="J135" s="100"/>
      <c r="L135" s="100"/>
      <c r="P135" s="100"/>
      <c r="R135" s="100"/>
      <c r="T135" s="100"/>
      <c r="X135" s="100"/>
      <c r="Z135" s="100"/>
      <c r="AD135" s="100"/>
      <c r="AF135" s="100"/>
      <c r="AI135" s="100"/>
      <c r="AJ135" s="100"/>
      <c r="AM135" s="100"/>
      <c r="AN135" s="100"/>
      <c r="AP135" s="100"/>
      <c r="AR135" s="101"/>
      <c r="AW135" s="100"/>
      <c r="AY135" s="100"/>
      <c r="BA135" s="100"/>
    </row>
    <row r="136">
      <c r="J136" s="100"/>
      <c r="L136" s="100"/>
      <c r="P136" s="100"/>
      <c r="R136" s="100"/>
      <c r="T136" s="100"/>
      <c r="X136" s="100"/>
      <c r="Z136" s="100"/>
      <c r="AD136" s="100"/>
      <c r="AF136" s="100"/>
      <c r="AI136" s="100"/>
      <c r="AJ136" s="100"/>
      <c r="AM136" s="100"/>
      <c r="AN136" s="100"/>
      <c r="AP136" s="100"/>
      <c r="AR136" s="101"/>
      <c r="AW136" s="100"/>
      <c r="AY136" s="100"/>
      <c r="BA136" s="100"/>
    </row>
    <row r="137">
      <c r="J137" s="100"/>
      <c r="L137" s="100"/>
      <c r="P137" s="100"/>
      <c r="R137" s="100"/>
      <c r="T137" s="100"/>
      <c r="X137" s="100"/>
      <c r="Z137" s="100"/>
      <c r="AD137" s="100"/>
      <c r="AF137" s="100"/>
      <c r="AI137" s="100"/>
      <c r="AJ137" s="100"/>
      <c r="AM137" s="100"/>
      <c r="AN137" s="100"/>
      <c r="AP137" s="100"/>
      <c r="AR137" s="101"/>
      <c r="AW137" s="100"/>
      <c r="AY137" s="100"/>
      <c r="BA137" s="100"/>
    </row>
    <row r="138">
      <c r="J138" s="100"/>
      <c r="L138" s="100"/>
      <c r="P138" s="100"/>
      <c r="R138" s="100"/>
      <c r="T138" s="100"/>
      <c r="X138" s="100"/>
      <c r="Z138" s="100"/>
      <c r="AD138" s="100"/>
      <c r="AF138" s="100"/>
      <c r="AI138" s="100"/>
      <c r="AJ138" s="100"/>
      <c r="AM138" s="100"/>
      <c r="AN138" s="100"/>
      <c r="AP138" s="100"/>
      <c r="AR138" s="101"/>
      <c r="AW138" s="100"/>
      <c r="AY138" s="100"/>
      <c r="BA138" s="100"/>
    </row>
    <row r="139">
      <c r="J139" s="100"/>
      <c r="L139" s="100"/>
      <c r="P139" s="100"/>
      <c r="R139" s="100"/>
      <c r="T139" s="100"/>
      <c r="X139" s="100"/>
      <c r="Z139" s="100"/>
      <c r="AD139" s="100"/>
      <c r="AF139" s="100"/>
      <c r="AI139" s="100"/>
      <c r="AJ139" s="100"/>
      <c r="AM139" s="100"/>
      <c r="AN139" s="100"/>
      <c r="AP139" s="100"/>
      <c r="AR139" s="101"/>
      <c r="AW139" s="100"/>
      <c r="AY139" s="100"/>
      <c r="BA139" s="100"/>
    </row>
    <row r="140">
      <c r="J140" s="100"/>
      <c r="L140" s="100"/>
      <c r="P140" s="100"/>
      <c r="R140" s="100"/>
      <c r="T140" s="100"/>
      <c r="X140" s="100"/>
      <c r="Z140" s="100"/>
      <c r="AD140" s="100"/>
      <c r="AF140" s="100"/>
      <c r="AI140" s="100"/>
      <c r="AJ140" s="100"/>
      <c r="AM140" s="100"/>
      <c r="AN140" s="100"/>
      <c r="AP140" s="100"/>
      <c r="AR140" s="101"/>
      <c r="AW140" s="100"/>
      <c r="AY140" s="100"/>
      <c r="BA140" s="100"/>
    </row>
    <row r="141">
      <c r="J141" s="100"/>
      <c r="L141" s="100"/>
      <c r="P141" s="100"/>
      <c r="R141" s="100"/>
      <c r="T141" s="100"/>
      <c r="X141" s="100"/>
      <c r="Z141" s="100"/>
      <c r="AD141" s="100"/>
      <c r="AF141" s="100"/>
      <c r="AI141" s="100"/>
      <c r="AJ141" s="100"/>
      <c r="AM141" s="100"/>
      <c r="AN141" s="100"/>
      <c r="AP141" s="100"/>
      <c r="AR141" s="101"/>
      <c r="AW141" s="100"/>
      <c r="AY141" s="100"/>
      <c r="BA141" s="100"/>
    </row>
    <row r="142">
      <c r="J142" s="100"/>
      <c r="L142" s="100"/>
      <c r="P142" s="100"/>
      <c r="R142" s="100"/>
      <c r="T142" s="100"/>
      <c r="X142" s="100"/>
      <c r="Z142" s="100"/>
      <c r="AD142" s="100"/>
      <c r="AF142" s="100"/>
      <c r="AI142" s="100"/>
      <c r="AJ142" s="100"/>
      <c r="AM142" s="100"/>
      <c r="AN142" s="100"/>
      <c r="AP142" s="100"/>
      <c r="AR142" s="101"/>
      <c r="AW142" s="100"/>
      <c r="AY142" s="100"/>
      <c r="BA142" s="100"/>
    </row>
    <row r="143">
      <c r="J143" s="100"/>
      <c r="L143" s="100"/>
      <c r="P143" s="100"/>
      <c r="R143" s="100"/>
      <c r="T143" s="100"/>
      <c r="X143" s="100"/>
      <c r="Z143" s="100"/>
      <c r="AD143" s="100"/>
      <c r="AF143" s="100"/>
      <c r="AI143" s="100"/>
      <c r="AJ143" s="100"/>
      <c r="AM143" s="100"/>
      <c r="AN143" s="100"/>
      <c r="AP143" s="100"/>
      <c r="AR143" s="101"/>
      <c r="AW143" s="100"/>
      <c r="AY143" s="100"/>
      <c r="BA143" s="100"/>
    </row>
    <row r="144">
      <c r="J144" s="100"/>
      <c r="L144" s="100"/>
      <c r="P144" s="100"/>
      <c r="R144" s="100"/>
      <c r="T144" s="100"/>
      <c r="X144" s="100"/>
      <c r="Z144" s="100"/>
      <c r="AD144" s="100"/>
      <c r="AF144" s="100"/>
      <c r="AI144" s="100"/>
      <c r="AJ144" s="100"/>
      <c r="AM144" s="100"/>
      <c r="AN144" s="100"/>
      <c r="AP144" s="100"/>
      <c r="AR144" s="101"/>
      <c r="AW144" s="100"/>
      <c r="AY144" s="100"/>
      <c r="BA144" s="100"/>
    </row>
    <row r="145">
      <c r="J145" s="100"/>
      <c r="L145" s="100"/>
      <c r="P145" s="100"/>
      <c r="R145" s="100"/>
      <c r="T145" s="100"/>
      <c r="X145" s="100"/>
      <c r="Z145" s="100"/>
      <c r="AD145" s="100"/>
      <c r="AF145" s="100"/>
      <c r="AI145" s="100"/>
      <c r="AJ145" s="100"/>
      <c r="AM145" s="100"/>
      <c r="AN145" s="100"/>
      <c r="AP145" s="100"/>
      <c r="AR145" s="101"/>
      <c r="AW145" s="100"/>
      <c r="AY145" s="100"/>
      <c r="BA145" s="100"/>
    </row>
    <row r="146">
      <c r="J146" s="100"/>
      <c r="L146" s="100"/>
      <c r="P146" s="100"/>
      <c r="R146" s="100"/>
      <c r="T146" s="100"/>
      <c r="X146" s="100"/>
      <c r="Z146" s="100"/>
      <c r="AD146" s="100"/>
      <c r="AF146" s="100"/>
      <c r="AI146" s="100"/>
      <c r="AJ146" s="100"/>
      <c r="AM146" s="100"/>
      <c r="AN146" s="100"/>
      <c r="AP146" s="100"/>
      <c r="AR146" s="101"/>
      <c r="AW146" s="100"/>
      <c r="AY146" s="100"/>
      <c r="BA146" s="100"/>
    </row>
    <row r="147">
      <c r="J147" s="100"/>
      <c r="L147" s="100"/>
      <c r="P147" s="100"/>
      <c r="R147" s="100"/>
      <c r="T147" s="100"/>
      <c r="X147" s="100"/>
      <c r="Z147" s="100"/>
      <c r="AD147" s="100"/>
      <c r="AF147" s="100"/>
      <c r="AI147" s="100"/>
      <c r="AJ147" s="100"/>
      <c r="AM147" s="100"/>
      <c r="AN147" s="100"/>
      <c r="AP147" s="100"/>
      <c r="AR147" s="101"/>
      <c r="AW147" s="100"/>
      <c r="AY147" s="100"/>
      <c r="BA147" s="100"/>
    </row>
    <row r="148">
      <c r="J148" s="100"/>
      <c r="L148" s="100"/>
      <c r="P148" s="100"/>
      <c r="R148" s="100"/>
      <c r="T148" s="100"/>
      <c r="X148" s="100"/>
      <c r="Z148" s="100"/>
      <c r="AD148" s="100"/>
      <c r="AF148" s="100"/>
      <c r="AI148" s="100"/>
      <c r="AJ148" s="100"/>
      <c r="AM148" s="100"/>
      <c r="AN148" s="100"/>
      <c r="AP148" s="100"/>
      <c r="AR148" s="101"/>
      <c r="AW148" s="100"/>
      <c r="AY148" s="100"/>
      <c r="BA148" s="100"/>
    </row>
    <row r="149">
      <c r="J149" s="100"/>
      <c r="L149" s="100"/>
      <c r="P149" s="100"/>
      <c r="R149" s="100"/>
      <c r="T149" s="100"/>
      <c r="X149" s="100"/>
      <c r="Z149" s="100"/>
      <c r="AD149" s="100"/>
      <c r="AF149" s="100"/>
      <c r="AI149" s="100"/>
      <c r="AJ149" s="100"/>
      <c r="AM149" s="100"/>
      <c r="AN149" s="100"/>
      <c r="AP149" s="100"/>
      <c r="AR149" s="101"/>
      <c r="AW149" s="100"/>
      <c r="AY149" s="100"/>
      <c r="BA149" s="100"/>
    </row>
    <row r="150">
      <c r="J150" s="100"/>
      <c r="L150" s="100"/>
      <c r="P150" s="100"/>
      <c r="R150" s="100"/>
      <c r="T150" s="100"/>
      <c r="X150" s="100"/>
      <c r="Z150" s="100"/>
      <c r="AD150" s="100"/>
      <c r="AF150" s="100"/>
      <c r="AI150" s="100"/>
      <c r="AJ150" s="100"/>
      <c r="AM150" s="100"/>
      <c r="AN150" s="100"/>
      <c r="AP150" s="100"/>
      <c r="AR150" s="101"/>
      <c r="AW150" s="100"/>
      <c r="AY150" s="100"/>
      <c r="BA150" s="100"/>
    </row>
    <row r="151">
      <c r="J151" s="100"/>
      <c r="L151" s="100"/>
      <c r="P151" s="100"/>
      <c r="R151" s="100"/>
      <c r="T151" s="100"/>
      <c r="X151" s="100"/>
      <c r="Z151" s="100"/>
      <c r="AD151" s="100"/>
      <c r="AF151" s="100"/>
      <c r="AI151" s="100"/>
      <c r="AJ151" s="100"/>
      <c r="AM151" s="100"/>
      <c r="AN151" s="100"/>
      <c r="AP151" s="100"/>
      <c r="AR151" s="101"/>
      <c r="AW151" s="100"/>
      <c r="AY151" s="100"/>
      <c r="BA151" s="100"/>
    </row>
    <row r="152">
      <c r="J152" s="100"/>
      <c r="L152" s="100"/>
      <c r="P152" s="100"/>
      <c r="R152" s="100"/>
      <c r="T152" s="100"/>
      <c r="X152" s="100"/>
      <c r="Z152" s="100"/>
      <c r="AD152" s="100"/>
      <c r="AF152" s="100"/>
      <c r="AI152" s="100"/>
      <c r="AJ152" s="100"/>
      <c r="AM152" s="100"/>
      <c r="AN152" s="100"/>
      <c r="AP152" s="100"/>
      <c r="AR152" s="101"/>
      <c r="AW152" s="100"/>
      <c r="AY152" s="100"/>
      <c r="BA152" s="100"/>
    </row>
    <row r="153">
      <c r="J153" s="100"/>
      <c r="L153" s="100"/>
      <c r="P153" s="100"/>
      <c r="R153" s="100"/>
      <c r="T153" s="100"/>
      <c r="X153" s="100"/>
      <c r="Z153" s="100"/>
      <c r="AD153" s="100"/>
      <c r="AF153" s="100"/>
      <c r="AI153" s="100"/>
      <c r="AJ153" s="100"/>
      <c r="AM153" s="100"/>
      <c r="AN153" s="100"/>
      <c r="AP153" s="100"/>
      <c r="AR153" s="101"/>
      <c r="AW153" s="100"/>
      <c r="AY153" s="100"/>
      <c r="BA153" s="100"/>
    </row>
    <row r="154">
      <c r="J154" s="100"/>
      <c r="L154" s="100"/>
      <c r="P154" s="100"/>
      <c r="R154" s="100"/>
      <c r="T154" s="100"/>
      <c r="X154" s="100"/>
      <c r="Z154" s="100"/>
      <c r="AD154" s="100"/>
      <c r="AF154" s="100"/>
      <c r="AI154" s="100"/>
      <c r="AJ154" s="100"/>
      <c r="AM154" s="100"/>
      <c r="AN154" s="100"/>
      <c r="AP154" s="100"/>
      <c r="AR154" s="101"/>
      <c r="AW154" s="100"/>
      <c r="AY154" s="100"/>
      <c r="BA154" s="100"/>
    </row>
    <row r="155">
      <c r="J155" s="100"/>
      <c r="L155" s="100"/>
      <c r="P155" s="100"/>
      <c r="R155" s="100"/>
      <c r="T155" s="100"/>
      <c r="X155" s="100"/>
      <c r="Z155" s="100"/>
      <c r="AD155" s="100"/>
      <c r="AF155" s="100"/>
      <c r="AI155" s="100"/>
      <c r="AJ155" s="100"/>
      <c r="AM155" s="100"/>
      <c r="AN155" s="100"/>
      <c r="AP155" s="100"/>
      <c r="AR155" s="101"/>
      <c r="AW155" s="100"/>
      <c r="AY155" s="100"/>
      <c r="BA155" s="100"/>
    </row>
    <row r="156">
      <c r="J156" s="100"/>
      <c r="L156" s="100"/>
      <c r="P156" s="100"/>
      <c r="R156" s="100"/>
      <c r="T156" s="100"/>
      <c r="X156" s="100"/>
      <c r="Z156" s="100"/>
      <c r="AD156" s="100"/>
      <c r="AF156" s="100"/>
      <c r="AI156" s="100"/>
      <c r="AJ156" s="100"/>
      <c r="AM156" s="100"/>
      <c r="AN156" s="100"/>
      <c r="AP156" s="100"/>
      <c r="AR156" s="101"/>
      <c r="AW156" s="100"/>
      <c r="AY156" s="100"/>
      <c r="BA156" s="100"/>
    </row>
    <row r="157">
      <c r="J157" s="100"/>
      <c r="L157" s="100"/>
      <c r="P157" s="100"/>
      <c r="R157" s="100"/>
      <c r="T157" s="100"/>
      <c r="X157" s="100"/>
      <c r="Z157" s="100"/>
      <c r="AD157" s="100"/>
      <c r="AF157" s="100"/>
      <c r="AI157" s="100"/>
      <c r="AJ157" s="100"/>
      <c r="AM157" s="100"/>
      <c r="AN157" s="100"/>
      <c r="AP157" s="100"/>
      <c r="AR157" s="101"/>
      <c r="AW157" s="100"/>
      <c r="AY157" s="100"/>
      <c r="BA157" s="100"/>
    </row>
    <row r="158">
      <c r="J158" s="100"/>
      <c r="L158" s="100"/>
      <c r="P158" s="100"/>
      <c r="R158" s="100"/>
      <c r="T158" s="100"/>
      <c r="X158" s="100"/>
      <c r="Z158" s="100"/>
      <c r="AD158" s="100"/>
      <c r="AF158" s="100"/>
      <c r="AI158" s="100"/>
      <c r="AJ158" s="100"/>
      <c r="AM158" s="100"/>
      <c r="AN158" s="100"/>
      <c r="AP158" s="100"/>
      <c r="AR158" s="101"/>
      <c r="AW158" s="100"/>
      <c r="AY158" s="100"/>
      <c r="BA158" s="100"/>
    </row>
    <row r="159">
      <c r="J159" s="100"/>
      <c r="L159" s="100"/>
      <c r="P159" s="100"/>
      <c r="R159" s="100"/>
      <c r="T159" s="100"/>
      <c r="X159" s="100"/>
      <c r="Z159" s="100"/>
      <c r="AD159" s="100"/>
      <c r="AF159" s="100"/>
      <c r="AI159" s="100"/>
      <c r="AJ159" s="100"/>
      <c r="AM159" s="100"/>
      <c r="AN159" s="100"/>
      <c r="AP159" s="100"/>
      <c r="AR159" s="101"/>
      <c r="AW159" s="100"/>
      <c r="AY159" s="100"/>
      <c r="BA159" s="100"/>
    </row>
    <row r="160">
      <c r="J160" s="100"/>
      <c r="L160" s="100"/>
      <c r="P160" s="100"/>
      <c r="R160" s="100"/>
      <c r="T160" s="100"/>
      <c r="X160" s="100"/>
      <c r="Z160" s="100"/>
      <c r="AD160" s="100"/>
      <c r="AF160" s="100"/>
      <c r="AI160" s="100"/>
      <c r="AJ160" s="100"/>
      <c r="AM160" s="100"/>
      <c r="AN160" s="100"/>
      <c r="AP160" s="100"/>
      <c r="AR160" s="101"/>
      <c r="AW160" s="100"/>
      <c r="AY160" s="100"/>
      <c r="BA160" s="100"/>
    </row>
    <row r="161">
      <c r="J161" s="100"/>
      <c r="L161" s="100"/>
      <c r="P161" s="100"/>
      <c r="R161" s="100"/>
      <c r="T161" s="100"/>
      <c r="X161" s="100"/>
      <c r="Z161" s="100"/>
      <c r="AD161" s="100"/>
      <c r="AF161" s="100"/>
      <c r="AI161" s="100"/>
      <c r="AJ161" s="100"/>
      <c r="AM161" s="100"/>
      <c r="AN161" s="100"/>
      <c r="AP161" s="100"/>
      <c r="AR161" s="101"/>
      <c r="AW161" s="100"/>
      <c r="AY161" s="100"/>
      <c r="BA161" s="100"/>
    </row>
    <row r="162">
      <c r="J162" s="100"/>
      <c r="L162" s="100"/>
      <c r="P162" s="100"/>
      <c r="R162" s="100"/>
      <c r="T162" s="100"/>
      <c r="X162" s="100"/>
      <c r="Z162" s="100"/>
      <c r="AD162" s="100"/>
      <c r="AF162" s="100"/>
      <c r="AI162" s="100"/>
      <c r="AJ162" s="100"/>
      <c r="AM162" s="100"/>
      <c r="AN162" s="100"/>
      <c r="AP162" s="100"/>
      <c r="AR162" s="101"/>
      <c r="AW162" s="100"/>
      <c r="AY162" s="100"/>
      <c r="BA162" s="100"/>
    </row>
    <row r="163">
      <c r="J163" s="100"/>
      <c r="L163" s="100"/>
      <c r="P163" s="100"/>
      <c r="R163" s="100"/>
      <c r="T163" s="100"/>
      <c r="X163" s="100"/>
      <c r="Z163" s="100"/>
      <c r="AD163" s="100"/>
      <c r="AF163" s="100"/>
      <c r="AI163" s="100"/>
      <c r="AJ163" s="100"/>
      <c r="AM163" s="100"/>
      <c r="AN163" s="100"/>
      <c r="AP163" s="100"/>
      <c r="AR163" s="101"/>
      <c r="AW163" s="100"/>
      <c r="AY163" s="100"/>
      <c r="BA163" s="100"/>
    </row>
    <row r="164">
      <c r="J164" s="100"/>
      <c r="L164" s="100"/>
      <c r="P164" s="100"/>
      <c r="R164" s="100"/>
      <c r="T164" s="100"/>
      <c r="X164" s="100"/>
      <c r="Z164" s="100"/>
      <c r="AD164" s="100"/>
      <c r="AF164" s="100"/>
      <c r="AI164" s="100"/>
      <c r="AJ164" s="100"/>
      <c r="AM164" s="100"/>
      <c r="AN164" s="100"/>
      <c r="AP164" s="100"/>
      <c r="AR164" s="101"/>
      <c r="AW164" s="100"/>
      <c r="AY164" s="100"/>
      <c r="BA164" s="100"/>
    </row>
    <row r="165">
      <c r="J165" s="100"/>
      <c r="L165" s="100"/>
      <c r="P165" s="100"/>
      <c r="R165" s="100"/>
      <c r="T165" s="100"/>
      <c r="X165" s="100"/>
      <c r="Z165" s="100"/>
      <c r="AD165" s="100"/>
      <c r="AF165" s="100"/>
      <c r="AI165" s="100"/>
      <c r="AJ165" s="100"/>
      <c r="AM165" s="100"/>
      <c r="AN165" s="100"/>
      <c r="AP165" s="100"/>
      <c r="AR165" s="101"/>
      <c r="AW165" s="100"/>
      <c r="AY165" s="100"/>
      <c r="BA165" s="100"/>
    </row>
    <row r="166">
      <c r="J166" s="100"/>
      <c r="L166" s="100"/>
      <c r="P166" s="100"/>
      <c r="R166" s="100"/>
      <c r="T166" s="100"/>
      <c r="X166" s="100"/>
      <c r="Z166" s="100"/>
      <c r="AD166" s="100"/>
      <c r="AF166" s="100"/>
      <c r="AI166" s="100"/>
      <c r="AJ166" s="100"/>
      <c r="AM166" s="100"/>
      <c r="AN166" s="100"/>
      <c r="AP166" s="100"/>
      <c r="AR166" s="101"/>
      <c r="AW166" s="100"/>
      <c r="AY166" s="100"/>
      <c r="BA166" s="100"/>
    </row>
    <row r="167">
      <c r="J167" s="100"/>
      <c r="L167" s="100"/>
      <c r="P167" s="100"/>
      <c r="R167" s="100"/>
      <c r="T167" s="100"/>
      <c r="X167" s="100"/>
      <c r="Z167" s="100"/>
      <c r="AD167" s="100"/>
      <c r="AF167" s="100"/>
      <c r="AI167" s="100"/>
      <c r="AJ167" s="100"/>
      <c r="AM167" s="100"/>
      <c r="AN167" s="100"/>
      <c r="AP167" s="100"/>
      <c r="AR167" s="101"/>
      <c r="AW167" s="100"/>
      <c r="AY167" s="100"/>
      <c r="BA167" s="100"/>
    </row>
    <row r="168">
      <c r="J168" s="100"/>
      <c r="L168" s="100"/>
      <c r="P168" s="100"/>
      <c r="R168" s="100"/>
      <c r="T168" s="100"/>
      <c r="X168" s="100"/>
      <c r="Z168" s="100"/>
      <c r="AD168" s="100"/>
      <c r="AF168" s="100"/>
      <c r="AI168" s="100"/>
      <c r="AJ168" s="100"/>
      <c r="AM168" s="100"/>
      <c r="AN168" s="100"/>
      <c r="AP168" s="100"/>
      <c r="AR168" s="101"/>
      <c r="AW168" s="100"/>
      <c r="AY168" s="100"/>
      <c r="BA168" s="100"/>
    </row>
    <row r="169">
      <c r="J169" s="100"/>
      <c r="L169" s="100"/>
      <c r="P169" s="100"/>
      <c r="R169" s="100"/>
      <c r="T169" s="100"/>
      <c r="X169" s="100"/>
      <c r="Z169" s="100"/>
      <c r="AD169" s="100"/>
      <c r="AF169" s="100"/>
      <c r="AI169" s="100"/>
      <c r="AJ169" s="100"/>
      <c r="AM169" s="100"/>
      <c r="AN169" s="100"/>
      <c r="AP169" s="100"/>
      <c r="AR169" s="101"/>
      <c r="AW169" s="100"/>
      <c r="AY169" s="100"/>
      <c r="BA169" s="100"/>
    </row>
    <row r="170">
      <c r="J170" s="100"/>
      <c r="L170" s="100"/>
      <c r="P170" s="100"/>
      <c r="R170" s="100"/>
      <c r="T170" s="100"/>
      <c r="X170" s="100"/>
      <c r="Z170" s="100"/>
      <c r="AD170" s="100"/>
      <c r="AF170" s="100"/>
      <c r="AI170" s="100"/>
      <c r="AJ170" s="100"/>
      <c r="AM170" s="100"/>
      <c r="AN170" s="100"/>
      <c r="AP170" s="100"/>
      <c r="AR170" s="101"/>
      <c r="AW170" s="100"/>
      <c r="AY170" s="100"/>
      <c r="BA170" s="100"/>
    </row>
    <row r="171">
      <c r="J171" s="100"/>
      <c r="L171" s="100"/>
      <c r="P171" s="100"/>
      <c r="R171" s="100"/>
      <c r="T171" s="100"/>
      <c r="X171" s="100"/>
      <c r="Z171" s="100"/>
      <c r="AD171" s="100"/>
      <c r="AF171" s="100"/>
      <c r="AI171" s="100"/>
      <c r="AJ171" s="100"/>
      <c r="AM171" s="100"/>
      <c r="AN171" s="100"/>
      <c r="AP171" s="100"/>
      <c r="AR171" s="101"/>
      <c r="AW171" s="100"/>
      <c r="AY171" s="100"/>
      <c r="BA171" s="100"/>
    </row>
    <row r="172">
      <c r="J172" s="100"/>
      <c r="L172" s="100"/>
      <c r="P172" s="100"/>
      <c r="R172" s="100"/>
      <c r="T172" s="100"/>
      <c r="X172" s="100"/>
      <c r="Z172" s="100"/>
      <c r="AD172" s="100"/>
      <c r="AF172" s="100"/>
      <c r="AI172" s="100"/>
      <c r="AJ172" s="100"/>
      <c r="AM172" s="100"/>
      <c r="AN172" s="100"/>
      <c r="AP172" s="100"/>
      <c r="AR172" s="101"/>
      <c r="AW172" s="100"/>
      <c r="AY172" s="100"/>
      <c r="BA172" s="100"/>
    </row>
    <row r="173">
      <c r="J173" s="100"/>
      <c r="L173" s="100"/>
      <c r="P173" s="100"/>
      <c r="R173" s="100"/>
      <c r="T173" s="100"/>
      <c r="X173" s="100"/>
      <c r="Z173" s="100"/>
      <c r="AD173" s="100"/>
      <c r="AF173" s="100"/>
      <c r="AI173" s="100"/>
      <c r="AJ173" s="100"/>
      <c r="AM173" s="100"/>
      <c r="AN173" s="100"/>
      <c r="AP173" s="100"/>
      <c r="AR173" s="101"/>
      <c r="AW173" s="100"/>
      <c r="AY173" s="100"/>
      <c r="BA173" s="100"/>
    </row>
    <row r="174">
      <c r="J174" s="100"/>
      <c r="L174" s="100"/>
      <c r="P174" s="100"/>
      <c r="R174" s="100"/>
      <c r="T174" s="100"/>
      <c r="X174" s="100"/>
      <c r="Z174" s="100"/>
      <c r="AD174" s="100"/>
      <c r="AF174" s="100"/>
      <c r="AI174" s="100"/>
      <c r="AJ174" s="100"/>
      <c r="AM174" s="100"/>
      <c r="AN174" s="100"/>
      <c r="AP174" s="100"/>
      <c r="AR174" s="101"/>
      <c r="AW174" s="100"/>
      <c r="AY174" s="100"/>
      <c r="BA174" s="100"/>
    </row>
    <row r="175">
      <c r="J175" s="100"/>
      <c r="L175" s="100"/>
      <c r="P175" s="100"/>
      <c r="R175" s="100"/>
      <c r="T175" s="100"/>
      <c r="X175" s="100"/>
      <c r="Z175" s="100"/>
      <c r="AD175" s="100"/>
      <c r="AF175" s="100"/>
      <c r="AI175" s="100"/>
      <c r="AJ175" s="100"/>
      <c r="AM175" s="100"/>
      <c r="AN175" s="100"/>
      <c r="AP175" s="100"/>
      <c r="AR175" s="101"/>
      <c r="AW175" s="100"/>
      <c r="AY175" s="100"/>
      <c r="BA175" s="100"/>
    </row>
    <row r="176">
      <c r="J176" s="100"/>
      <c r="L176" s="100"/>
      <c r="P176" s="100"/>
      <c r="R176" s="100"/>
      <c r="T176" s="100"/>
      <c r="X176" s="100"/>
      <c r="Z176" s="100"/>
      <c r="AD176" s="100"/>
      <c r="AF176" s="100"/>
      <c r="AI176" s="100"/>
      <c r="AJ176" s="100"/>
      <c r="AM176" s="100"/>
      <c r="AN176" s="100"/>
      <c r="AP176" s="100"/>
      <c r="AR176" s="101"/>
      <c r="AW176" s="100"/>
      <c r="AY176" s="100"/>
      <c r="BA176" s="100"/>
    </row>
    <row r="177">
      <c r="J177" s="100"/>
      <c r="L177" s="100"/>
      <c r="P177" s="100"/>
      <c r="R177" s="100"/>
      <c r="T177" s="100"/>
      <c r="X177" s="100"/>
      <c r="Z177" s="100"/>
      <c r="AD177" s="100"/>
      <c r="AF177" s="100"/>
      <c r="AI177" s="100"/>
      <c r="AJ177" s="100"/>
      <c r="AM177" s="100"/>
      <c r="AN177" s="100"/>
      <c r="AP177" s="100"/>
      <c r="AR177" s="101"/>
      <c r="AW177" s="100"/>
      <c r="AY177" s="100"/>
      <c r="BA177" s="100"/>
    </row>
    <row r="178">
      <c r="J178" s="100"/>
      <c r="L178" s="100"/>
      <c r="P178" s="100"/>
      <c r="R178" s="100"/>
      <c r="T178" s="100"/>
      <c r="X178" s="100"/>
      <c r="Z178" s="100"/>
      <c r="AD178" s="100"/>
      <c r="AF178" s="100"/>
      <c r="AI178" s="100"/>
      <c r="AJ178" s="100"/>
      <c r="AM178" s="100"/>
      <c r="AN178" s="100"/>
      <c r="AP178" s="100"/>
      <c r="AR178" s="101"/>
      <c r="AW178" s="100"/>
      <c r="AY178" s="100"/>
      <c r="BA178" s="100"/>
    </row>
    <row r="179">
      <c r="J179" s="100"/>
      <c r="L179" s="100"/>
      <c r="P179" s="100"/>
      <c r="R179" s="100"/>
      <c r="T179" s="100"/>
      <c r="X179" s="100"/>
      <c r="Z179" s="100"/>
      <c r="AD179" s="100"/>
      <c r="AF179" s="100"/>
      <c r="AI179" s="100"/>
      <c r="AJ179" s="100"/>
      <c r="AM179" s="100"/>
      <c r="AN179" s="100"/>
      <c r="AP179" s="100"/>
      <c r="AR179" s="101"/>
      <c r="AW179" s="100"/>
      <c r="AY179" s="100"/>
      <c r="BA179" s="100"/>
    </row>
    <row r="180">
      <c r="J180" s="100"/>
      <c r="L180" s="100"/>
      <c r="P180" s="100"/>
      <c r="R180" s="100"/>
      <c r="T180" s="100"/>
      <c r="X180" s="100"/>
      <c r="Z180" s="100"/>
      <c r="AD180" s="100"/>
      <c r="AF180" s="100"/>
      <c r="AI180" s="100"/>
      <c r="AJ180" s="100"/>
      <c r="AM180" s="100"/>
      <c r="AN180" s="100"/>
      <c r="AP180" s="100"/>
      <c r="AR180" s="101"/>
      <c r="AW180" s="100"/>
      <c r="AY180" s="100"/>
      <c r="BA180" s="100"/>
    </row>
    <row r="181">
      <c r="J181" s="100"/>
      <c r="L181" s="100"/>
      <c r="P181" s="100"/>
      <c r="R181" s="100"/>
      <c r="T181" s="100"/>
      <c r="X181" s="100"/>
      <c r="Z181" s="100"/>
      <c r="AD181" s="100"/>
      <c r="AF181" s="100"/>
      <c r="AI181" s="100"/>
      <c r="AJ181" s="100"/>
      <c r="AM181" s="100"/>
      <c r="AN181" s="100"/>
      <c r="AP181" s="100"/>
      <c r="AR181" s="101"/>
      <c r="AW181" s="100"/>
      <c r="AY181" s="100"/>
      <c r="BA181" s="100"/>
    </row>
    <row r="182">
      <c r="J182" s="100"/>
      <c r="L182" s="100"/>
      <c r="P182" s="100"/>
      <c r="R182" s="100"/>
      <c r="T182" s="100"/>
      <c r="X182" s="100"/>
      <c r="Z182" s="100"/>
      <c r="AD182" s="100"/>
      <c r="AF182" s="100"/>
      <c r="AI182" s="100"/>
      <c r="AJ182" s="100"/>
      <c r="AM182" s="100"/>
      <c r="AN182" s="100"/>
      <c r="AP182" s="100"/>
      <c r="AR182" s="101"/>
      <c r="AW182" s="100"/>
      <c r="AY182" s="100"/>
      <c r="BA182" s="100"/>
    </row>
    <row r="183">
      <c r="J183" s="100"/>
      <c r="L183" s="100"/>
      <c r="P183" s="100"/>
      <c r="R183" s="100"/>
      <c r="T183" s="100"/>
      <c r="X183" s="100"/>
      <c r="Z183" s="100"/>
      <c r="AD183" s="100"/>
      <c r="AF183" s="100"/>
      <c r="AI183" s="100"/>
      <c r="AJ183" s="100"/>
      <c r="AM183" s="100"/>
      <c r="AN183" s="100"/>
      <c r="AP183" s="100"/>
      <c r="AR183" s="101"/>
      <c r="AW183" s="100"/>
      <c r="AY183" s="100"/>
      <c r="BA183" s="100"/>
    </row>
    <row r="184">
      <c r="J184" s="100"/>
      <c r="L184" s="100"/>
      <c r="P184" s="100"/>
      <c r="R184" s="100"/>
      <c r="T184" s="100"/>
      <c r="X184" s="100"/>
      <c r="Z184" s="100"/>
      <c r="AD184" s="100"/>
      <c r="AF184" s="100"/>
      <c r="AI184" s="100"/>
      <c r="AJ184" s="100"/>
      <c r="AM184" s="100"/>
      <c r="AN184" s="100"/>
      <c r="AP184" s="100"/>
      <c r="AR184" s="101"/>
      <c r="AW184" s="100"/>
      <c r="AY184" s="100"/>
      <c r="BA184" s="100"/>
    </row>
    <row r="185">
      <c r="J185" s="100"/>
      <c r="L185" s="100"/>
      <c r="P185" s="100"/>
      <c r="R185" s="100"/>
      <c r="T185" s="100"/>
      <c r="X185" s="100"/>
      <c r="Z185" s="100"/>
      <c r="AD185" s="100"/>
      <c r="AF185" s="100"/>
      <c r="AI185" s="100"/>
      <c r="AJ185" s="100"/>
      <c r="AM185" s="100"/>
      <c r="AN185" s="100"/>
      <c r="AP185" s="100"/>
      <c r="AR185" s="101"/>
      <c r="AW185" s="100"/>
      <c r="AY185" s="100"/>
      <c r="BA185" s="100"/>
    </row>
    <row r="186">
      <c r="J186" s="100"/>
      <c r="L186" s="100"/>
      <c r="P186" s="100"/>
      <c r="R186" s="100"/>
      <c r="T186" s="100"/>
      <c r="X186" s="100"/>
      <c r="Z186" s="100"/>
      <c r="AD186" s="100"/>
      <c r="AF186" s="100"/>
      <c r="AI186" s="100"/>
      <c r="AJ186" s="100"/>
      <c r="AM186" s="100"/>
      <c r="AN186" s="100"/>
      <c r="AP186" s="100"/>
      <c r="AR186" s="101"/>
      <c r="AW186" s="100"/>
      <c r="AY186" s="100"/>
      <c r="BA186" s="100"/>
    </row>
    <row r="187">
      <c r="J187" s="100"/>
      <c r="L187" s="100"/>
      <c r="P187" s="100"/>
      <c r="R187" s="100"/>
      <c r="T187" s="100"/>
      <c r="X187" s="100"/>
      <c r="Z187" s="100"/>
      <c r="AD187" s="100"/>
      <c r="AF187" s="100"/>
      <c r="AI187" s="100"/>
      <c r="AJ187" s="100"/>
      <c r="AM187" s="100"/>
      <c r="AN187" s="100"/>
      <c r="AP187" s="100"/>
      <c r="AR187" s="101"/>
      <c r="AW187" s="100"/>
      <c r="AY187" s="100"/>
      <c r="BA187" s="100"/>
    </row>
    <row r="188">
      <c r="J188" s="100"/>
      <c r="L188" s="100"/>
      <c r="P188" s="100"/>
      <c r="R188" s="100"/>
      <c r="T188" s="100"/>
      <c r="X188" s="100"/>
      <c r="Z188" s="100"/>
      <c r="AD188" s="100"/>
      <c r="AF188" s="100"/>
      <c r="AI188" s="100"/>
      <c r="AJ188" s="100"/>
      <c r="AM188" s="100"/>
      <c r="AN188" s="100"/>
      <c r="AP188" s="100"/>
      <c r="AR188" s="101"/>
      <c r="AW188" s="100"/>
      <c r="AY188" s="100"/>
      <c r="BA188" s="100"/>
    </row>
    <row r="189">
      <c r="J189" s="100"/>
      <c r="L189" s="100"/>
      <c r="P189" s="100"/>
      <c r="R189" s="100"/>
      <c r="T189" s="100"/>
      <c r="X189" s="100"/>
      <c r="Z189" s="100"/>
      <c r="AD189" s="100"/>
      <c r="AF189" s="100"/>
      <c r="AI189" s="100"/>
      <c r="AJ189" s="100"/>
      <c r="AM189" s="100"/>
      <c r="AN189" s="100"/>
      <c r="AP189" s="100"/>
      <c r="AR189" s="101"/>
      <c r="AW189" s="100"/>
      <c r="AY189" s="100"/>
      <c r="BA189" s="100"/>
    </row>
    <row r="190">
      <c r="J190" s="100"/>
      <c r="L190" s="100"/>
      <c r="P190" s="100"/>
      <c r="R190" s="100"/>
      <c r="T190" s="100"/>
      <c r="X190" s="100"/>
      <c r="Z190" s="100"/>
      <c r="AD190" s="100"/>
      <c r="AF190" s="100"/>
      <c r="AI190" s="100"/>
      <c r="AJ190" s="100"/>
      <c r="AM190" s="100"/>
      <c r="AN190" s="100"/>
      <c r="AP190" s="100"/>
      <c r="AR190" s="101"/>
      <c r="AW190" s="100"/>
      <c r="AY190" s="100"/>
      <c r="BA190" s="100"/>
    </row>
    <row r="191">
      <c r="J191" s="100"/>
      <c r="L191" s="100"/>
      <c r="P191" s="100"/>
      <c r="R191" s="100"/>
      <c r="T191" s="100"/>
      <c r="X191" s="100"/>
      <c r="Z191" s="100"/>
      <c r="AD191" s="100"/>
      <c r="AF191" s="100"/>
      <c r="AI191" s="100"/>
      <c r="AJ191" s="100"/>
      <c r="AM191" s="100"/>
      <c r="AN191" s="100"/>
      <c r="AP191" s="100"/>
      <c r="AR191" s="101"/>
      <c r="AW191" s="100"/>
      <c r="AY191" s="100"/>
      <c r="BA191" s="100"/>
    </row>
    <row r="192">
      <c r="J192" s="100"/>
      <c r="L192" s="100"/>
      <c r="P192" s="100"/>
      <c r="R192" s="100"/>
      <c r="T192" s="100"/>
      <c r="X192" s="100"/>
      <c r="Z192" s="100"/>
      <c r="AD192" s="100"/>
      <c r="AF192" s="100"/>
      <c r="AI192" s="100"/>
      <c r="AJ192" s="100"/>
      <c r="AM192" s="100"/>
      <c r="AN192" s="100"/>
      <c r="AP192" s="100"/>
      <c r="AR192" s="101"/>
      <c r="AW192" s="100"/>
      <c r="AY192" s="100"/>
      <c r="BA192" s="100"/>
    </row>
    <row r="193">
      <c r="J193" s="100"/>
      <c r="L193" s="100"/>
      <c r="P193" s="100"/>
      <c r="R193" s="100"/>
      <c r="T193" s="100"/>
      <c r="X193" s="100"/>
      <c r="Z193" s="100"/>
      <c r="AD193" s="100"/>
      <c r="AF193" s="100"/>
      <c r="AI193" s="100"/>
      <c r="AJ193" s="100"/>
      <c r="AM193" s="100"/>
      <c r="AN193" s="100"/>
      <c r="AP193" s="100"/>
      <c r="AR193" s="101"/>
      <c r="AW193" s="100"/>
      <c r="AY193" s="100"/>
      <c r="BA193" s="100"/>
    </row>
    <row r="194">
      <c r="J194" s="100"/>
      <c r="L194" s="100"/>
      <c r="P194" s="100"/>
      <c r="R194" s="100"/>
      <c r="T194" s="100"/>
      <c r="X194" s="100"/>
      <c r="Z194" s="100"/>
      <c r="AD194" s="100"/>
      <c r="AF194" s="100"/>
      <c r="AI194" s="100"/>
      <c r="AJ194" s="100"/>
      <c r="AM194" s="100"/>
      <c r="AN194" s="100"/>
      <c r="AP194" s="100"/>
      <c r="AR194" s="101"/>
      <c r="AW194" s="100"/>
      <c r="AY194" s="100"/>
      <c r="BA194" s="100"/>
    </row>
    <row r="195">
      <c r="J195" s="100"/>
      <c r="L195" s="100"/>
      <c r="P195" s="100"/>
      <c r="R195" s="100"/>
      <c r="T195" s="100"/>
      <c r="X195" s="100"/>
      <c r="Z195" s="100"/>
      <c r="AD195" s="100"/>
      <c r="AF195" s="100"/>
      <c r="AI195" s="100"/>
      <c r="AJ195" s="100"/>
      <c r="AM195" s="100"/>
      <c r="AN195" s="100"/>
      <c r="AP195" s="100"/>
      <c r="AR195" s="101"/>
      <c r="AW195" s="100"/>
      <c r="AY195" s="100"/>
      <c r="BA195" s="100"/>
    </row>
    <row r="196">
      <c r="J196" s="100"/>
      <c r="L196" s="100"/>
      <c r="P196" s="100"/>
      <c r="R196" s="100"/>
      <c r="T196" s="100"/>
      <c r="X196" s="100"/>
      <c r="Z196" s="100"/>
      <c r="AD196" s="100"/>
      <c r="AF196" s="100"/>
      <c r="AI196" s="100"/>
      <c r="AJ196" s="100"/>
      <c r="AM196" s="100"/>
      <c r="AN196" s="100"/>
      <c r="AP196" s="100"/>
      <c r="AR196" s="101"/>
      <c r="AW196" s="100"/>
      <c r="AY196" s="100"/>
      <c r="BA196" s="100"/>
    </row>
    <row r="197">
      <c r="J197" s="100"/>
      <c r="L197" s="100"/>
      <c r="P197" s="100"/>
      <c r="R197" s="100"/>
      <c r="T197" s="100"/>
      <c r="X197" s="100"/>
      <c r="Z197" s="100"/>
      <c r="AD197" s="100"/>
      <c r="AF197" s="100"/>
      <c r="AI197" s="100"/>
      <c r="AJ197" s="100"/>
      <c r="AM197" s="100"/>
      <c r="AN197" s="100"/>
      <c r="AP197" s="100"/>
      <c r="AR197" s="101"/>
      <c r="AW197" s="100"/>
      <c r="AY197" s="100"/>
      <c r="BA197" s="100"/>
    </row>
    <row r="198">
      <c r="J198" s="100"/>
      <c r="L198" s="100"/>
      <c r="P198" s="100"/>
      <c r="R198" s="100"/>
      <c r="T198" s="100"/>
      <c r="X198" s="100"/>
      <c r="Z198" s="100"/>
      <c r="AD198" s="100"/>
      <c r="AF198" s="100"/>
      <c r="AI198" s="100"/>
      <c r="AJ198" s="100"/>
      <c r="AM198" s="100"/>
      <c r="AN198" s="100"/>
      <c r="AP198" s="100"/>
      <c r="AR198" s="101"/>
      <c r="AW198" s="100"/>
      <c r="AY198" s="100"/>
      <c r="BA198" s="100"/>
    </row>
    <row r="199">
      <c r="J199" s="100"/>
      <c r="L199" s="100"/>
      <c r="P199" s="100"/>
      <c r="R199" s="100"/>
      <c r="T199" s="100"/>
      <c r="X199" s="100"/>
      <c r="Z199" s="100"/>
      <c r="AD199" s="100"/>
      <c r="AF199" s="100"/>
      <c r="AI199" s="100"/>
      <c r="AJ199" s="100"/>
      <c r="AM199" s="100"/>
      <c r="AN199" s="100"/>
      <c r="AP199" s="100"/>
      <c r="AR199" s="101"/>
      <c r="AW199" s="100"/>
      <c r="AY199" s="100"/>
      <c r="BA199" s="100"/>
    </row>
    <row r="200">
      <c r="J200" s="100"/>
      <c r="L200" s="100"/>
      <c r="P200" s="100"/>
      <c r="R200" s="100"/>
      <c r="T200" s="100"/>
      <c r="X200" s="100"/>
      <c r="Z200" s="100"/>
      <c r="AD200" s="100"/>
      <c r="AF200" s="100"/>
      <c r="AI200" s="100"/>
      <c r="AJ200" s="100"/>
      <c r="AM200" s="100"/>
      <c r="AN200" s="100"/>
      <c r="AP200" s="100"/>
      <c r="AR200" s="101"/>
      <c r="AW200" s="100"/>
      <c r="AY200" s="100"/>
      <c r="BA200" s="100"/>
    </row>
    <row r="201">
      <c r="J201" s="100"/>
      <c r="L201" s="100"/>
      <c r="P201" s="100"/>
      <c r="R201" s="100"/>
      <c r="T201" s="100"/>
      <c r="X201" s="100"/>
      <c r="Z201" s="100"/>
      <c r="AD201" s="100"/>
      <c r="AF201" s="100"/>
      <c r="AI201" s="100"/>
      <c r="AJ201" s="100"/>
      <c r="AM201" s="100"/>
      <c r="AN201" s="100"/>
      <c r="AP201" s="100"/>
      <c r="AR201" s="101"/>
      <c r="AW201" s="100"/>
      <c r="AY201" s="100"/>
      <c r="BA201" s="100"/>
    </row>
    <row r="202">
      <c r="J202" s="100"/>
      <c r="L202" s="100"/>
      <c r="P202" s="100"/>
      <c r="R202" s="100"/>
      <c r="T202" s="100"/>
      <c r="X202" s="100"/>
      <c r="Z202" s="100"/>
      <c r="AD202" s="100"/>
      <c r="AF202" s="100"/>
      <c r="AI202" s="100"/>
      <c r="AJ202" s="100"/>
      <c r="AM202" s="100"/>
      <c r="AN202" s="100"/>
      <c r="AP202" s="100"/>
      <c r="AR202" s="101"/>
      <c r="AW202" s="100"/>
      <c r="AY202" s="100"/>
      <c r="BA202" s="100"/>
    </row>
    <row r="203">
      <c r="J203" s="100"/>
      <c r="L203" s="100"/>
      <c r="P203" s="100"/>
      <c r="R203" s="100"/>
      <c r="T203" s="100"/>
      <c r="X203" s="100"/>
      <c r="Z203" s="100"/>
      <c r="AD203" s="100"/>
      <c r="AF203" s="100"/>
      <c r="AI203" s="100"/>
      <c r="AJ203" s="100"/>
      <c r="AM203" s="100"/>
      <c r="AN203" s="100"/>
      <c r="AP203" s="100"/>
      <c r="AR203" s="101"/>
      <c r="AW203" s="100"/>
      <c r="AY203" s="100"/>
      <c r="BA203" s="100"/>
    </row>
    <row r="204">
      <c r="J204" s="100"/>
      <c r="L204" s="100"/>
      <c r="P204" s="100"/>
      <c r="R204" s="100"/>
      <c r="T204" s="100"/>
      <c r="X204" s="100"/>
      <c r="Z204" s="100"/>
      <c r="AD204" s="100"/>
      <c r="AF204" s="100"/>
      <c r="AI204" s="100"/>
      <c r="AJ204" s="100"/>
      <c r="AM204" s="100"/>
      <c r="AN204" s="100"/>
      <c r="AP204" s="100"/>
      <c r="AR204" s="101"/>
      <c r="AW204" s="100"/>
      <c r="AY204" s="100"/>
      <c r="BA204" s="100"/>
    </row>
    <row r="205">
      <c r="J205" s="100"/>
      <c r="L205" s="100"/>
      <c r="P205" s="100"/>
      <c r="R205" s="100"/>
      <c r="T205" s="100"/>
      <c r="X205" s="100"/>
      <c r="Z205" s="100"/>
      <c r="AD205" s="100"/>
      <c r="AF205" s="100"/>
      <c r="AI205" s="100"/>
      <c r="AJ205" s="100"/>
      <c r="AM205" s="100"/>
      <c r="AN205" s="100"/>
      <c r="AP205" s="100"/>
      <c r="AR205" s="101"/>
      <c r="AW205" s="100"/>
      <c r="AY205" s="100"/>
      <c r="BA205" s="100"/>
    </row>
    <row r="206">
      <c r="J206" s="100"/>
      <c r="L206" s="100"/>
      <c r="P206" s="100"/>
      <c r="R206" s="100"/>
      <c r="T206" s="100"/>
      <c r="X206" s="100"/>
      <c r="Z206" s="100"/>
      <c r="AD206" s="100"/>
      <c r="AF206" s="100"/>
      <c r="AI206" s="100"/>
      <c r="AJ206" s="100"/>
      <c r="AM206" s="100"/>
      <c r="AN206" s="100"/>
      <c r="AP206" s="100"/>
      <c r="AR206" s="101"/>
      <c r="AW206" s="100"/>
      <c r="AY206" s="100"/>
      <c r="BA206" s="100"/>
    </row>
    <row r="207">
      <c r="J207" s="100"/>
      <c r="L207" s="100"/>
      <c r="P207" s="100"/>
      <c r="R207" s="100"/>
      <c r="T207" s="100"/>
      <c r="X207" s="100"/>
      <c r="Z207" s="100"/>
      <c r="AD207" s="100"/>
      <c r="AF207" s="100"/>
      <c r="AI207" s="100"/>
      <c r="AJ207" s="100"/>
      <c r="AM207" s="100"/>
      <c r="AN207" s="100"/>
      <c r="AP207" s="100"/>
      <c r="AR207" s="101"/>
      <c r="AW207" s="100"/>
      <c r="AY207" s="100"/>
      <c r="BA207" s="100"/>
    </row>
    <row r="208">
      <c r="J208" s="100"/>
      <c r="L208" s="100"/>
      <c r="P208" s="100"/>
      <c r="R208" s="100"/>
      <c r="T208" s="100"/>
      <c r="X208" s="100"/>
      <c r="Z208" s="100"/>
      <c r="AD208" s="100"/>
      <c r="AF208" s="100"/>
      <c r="AI208" s="100"/>
      <c r="AJ208" s="100"/>
      <c r="AM208" s="100"/>
      <c r="AN208" s="100"/>
      <c r="AP208" s="100"/>
      <c r="AR208" s="101"/>
      <c r="AW208" s="100"/>
      <c r="AY208" s="100"/>
      <c r="BA208" s="100"/>
    </row>
    <row r="209">
      <c r="J209" s="100"/>
      <c r="L209" s="100"/>
      <c r="P209" s="100"/>
      <c r="R209" s="100"/>
      <c r="T209" s="100"/>
      <c r="X209" s="100"/>
      <c r="Z209" s="100"/>
      <c r="AD209" s="100"/>
      <c r="AF209" s="100"/>
      <c r="AI209" s="100"/>
      <c r="AJ209" s="100"/>
      <c r="AM209" s="100"/>
      <c r="AN209" s="100"/>
      <c r="AP209" s="100"/>
      <c r="AR209" s="101"/>
      <c r="AW209" s="100"/>
      <c r="AY209" s="100"/>
      <c r="BA209" s="100"/>
    </row>
    <row r="210">
      <c r="J210" s="100"/>
      <c r="L210" s="100"/>
      <c r="P210" s="100"/>
      <c r="R210" s="100"/>
      <c r="T210" s="100"/>
      <c r="X210" s="100"/>
      <c r="Z210" s="100"/>
      <c r="AD210" s="100"/>
      <c r="AF210" s="100"/>
      <c r="AI210" s="100"/>
      <c r="AJ210" s="100"/>
      <c r="AM210" s="100"/>
      <c r="AN210" s="100"/>
      <c r="AP210" s="100"/>
      <c r="AR210" s="101"/>
      <c r="AW210" s="100"/>
      <c r="AY210" s="100"/>
      <c r="BA210" s="100"/>
    </row>
    <row r="211">
      <c r="J211" s="100"/>
      <c r="L211" s="100"/>
      <c r="P211" s="100"/>
      <c r="R211" s="100"/>
      <c r="T211" s="100"/>
      <c r="X211" s="100"/>
      <c r="Z211" s="100"/>
      <c r="AD211" s="100"/>
      <c r="AF211" s="100"/>
      <c r="AI211" s="100"/>
      <c r="AJ211" s="100"/>
      <c r="AM211" s="100"/>
      <c r="AN211" s="100"/>
      <c r="AP211" s="100"/>
      <c r="AR211" s="101"/>
      <c r="AW211" s="100"/>
      <c r="AY211" s="100"/>
      <c r="BA211" s="100"/>
    </row>
    <row r="212">
      <c r="J212" s="100"/>
      <c r="L212" s="100"/>
      <c r="P212" s="100"/>
      <c r="R212" s="100"/>
      <c r="T212" s="100"/>
      <c r="X212" s="100"/>
      <c r="Z212" s="100"/>
      <c r="AD212" s="100"/>
      <c r="AF212" s="100"/>
      <c r="AI212" s="100"/>
      <c r="AJ212" s="100"/>
      <c r="AM212" s="100"/>
      <c r="AN212" s="100"/>
      <c r="AP212" s="100"/>
      <c r="AR212" s="101"/>
      <c r="AW212" s="100"/>
      <c r="AY212" s="100"/>
      <c r="BA212" s="100"/>
    </row>
    <row r="213">
      <c r="J213" s="100"/>
      <c r="L213" s="100"/>
      <c r="P213" s="100"/>
      <c r="R213" s="100"/>
      <c r="T213" s="100"/>
      <c r="X213" s="100"/>
      <c r="Z213" s="100"/>
      <c r="AD213" s="100"/>
      <c r="AF213" s="100"/>
      <c r="AI213" s="100"/>
      <c r="AJ213" s="100"/>
      <c r="AM213" s="100"/>
      <c r="AN213" s="100"/>
      <c r="AP213" s="100"/>
      <c r="AR213" s="101"/>
      <c r="AW213" s="100"/>
      <c r="AY213" s="100"/>
      <c r="BA213" s="100"/>
    </row>
    <row r="214">
      <c r="J214" s="100"/>
      <c r="L214" s="100"/>
      <c r="P214" s="100"/>
      <c r="R214" s="100"/>
      <c r="T214" s="100"/>
      <c r="X214" s="100"/>
      <c r="Z214" s="100"/>
      <c r="AD214" s="100"/>
      <c r="AF214" s="100"/>
      <c r="AI214" s="100"/>
      <c r="AJ214" s="100"/>
      <c r="AM214" s="100"/>
      <c r="AN214" s="100"/>
      <c r="AP214" s="100"/>
      <c r="AR214" s="101"/>
      <c r="AW214" s="100"/>
      <c r="AY214" s="100"/>
      <c r="BA214" s="100"/>
    </row>
    <row r="215">
      <c r="J215" s="100"/>
      <c r="L215" s="100"/>
      <c r="P215" s="100"/>
      <c r="R215" s="100"/>
      <c r="T215" s="100"/>
      <c r="X215" s="100"/>
      <c r="Z215" s="100"/>
      <c r="AD215" s="100"/>
      <c r="AF215" s="100"/>
      <c r="AI215" s="100"/>
      <c r="AJ215" s="100"/>
      <c r="AM215" s="100"/>
      <c r="AN215" s="100"/>
      <c r="AP215" s="100"/>
      <c r="AR215" s="101"/>
      <c r="AW215" s="100"/>
      <c r="AY215" s="100"/>
      <c r="BA215" s="100"/>
    </row>
    <row r="216">
      <c r="J216" s="100"/>
      <c r="L216" s="100"/>
      <c r="P216" s="100"/>
      <c r="R216" s="100"/>
      <c r="T216" s="100"/>
      <c r="X216" s="100"/>
      <c r="Z216" s="100"/>
      <c r="AD216" s="100"/>
      <c r="AF216" s="100"/>
      <c r="AI216" s="100"/>
      <c r="AJ216" s="100"/>
      <c r="AM216" s="100"/>
      <c r="AN216" s="100"/>
      <c r="AP216" s="100"/>
      <c r="AR216" s="101"/>
      <c r="AW216" s="100"/>
      <c r="AY216" s="100"/>
      <c r="BA216" s="100"/>
    </row>
    <row r="217">
      <c r="J217" s="100"/>
      <c r="L217" s="100"/>
      <c r="P217" s="100"/>
      <c r="R217" s="100"/>
      <c r="T217" s="100"/>
      <c r="X217" s="100"/>
      <c r="Z217" s="100"/>
      <c r="AD217" s="100"/>
      <c r="AF217" s="100"/>
      <c r="AI217" s="100"/>
      <c r="AJ217" s="100"/>
      <c r="AM217" s="100"/>
      <c r="AN217" s="100"/>
      <c r="AP217" s="100"/>
      <c r="AR217" s="101"/>
      <c r="AW217" s="100"/>
      <c r="AY217" s="100"/>
      <c r="BA217" s="100"/>
    </row>
    <row r="218">
      <c r="J218" s="100"/>
      <c r="L218" s="100"/>
      <c r="P218" s="100"/>
      <c r="R218" s="100"/>
      <c r="T218" s="100"/>
      <c r="X218" s="100"/>
      <c r="Z218" s="100"/>
      <c r="AD218" s="100"/>
      <c r="AF218" s="100"/>
      <c r="AI218" s="100"/>
      <c r="AJ218" s="100"/>
      <c r="AM218" s="100"/>
      <c r="AN218" s="100"/>
      <c r="AP218" s="100"/>
      <c r="AR218" s="101"/>
      <c r="AW218" s="100"/>
      <c r="AY218" s="100"/>
      <c r="BA218" s="100"/>
    </row>
    <row r="219">
      <c r="J219" s="100"/>
      <c r="L219" s="100"/>
      <c r="P219" s="100"/>
      <c r="R219" s="100"/>
      <c r="T219" s="100"/>
      <c r="X219" s="100"/>
      <c r="Z219" s="100"/>
      <c r="AD219" s="100"/>
      <c r="AF219" s="100"/>
      <c r="AI219" s="100"/>
      <c r="AJ219" s="100"/>
      <c r="AM219" s="100"/>
      <c r="AN219" s="100"/>
      <c r="AP219" s="100"/>
      <c r="AR219" s="101"/>
      <c r="AW219" s="100"/>
      <c r="AY219" s="100"/>
      <c r="BA219" s="100"/>
    </row>
    <row r="220">
      <c r="J220" s="100"/>
      <c r="L220" s="100"/>
      <c r="P220" s="100"/>
      <c r="R220" s="100"/>
      <c r="T220" s="100"/>
      <c r="X220" s="100"/>
      <c r="Z220" s="100"/>
      <c r="AD220" s="100"/>
      <c r="AF220" s="100"/>
      <c r="AI220" s="100"/>
      <c r="AJ220" s="100"/>
      <c r="AM220" s="100"/>
      <c r="AN220" s="100"/>
      <c r="AP220" s="100"/>
      <c r="AR220" s="101"/>
      <c r="AW220" s="100"/>
      <c r="AY220" s="100"/>
      <c r="BA220" s="100"/>
    </row>
    <row r="221">
      <c r="J221" s="100"/>
      <c r="L221" s="100"/>
      <c r="P221" s="100"/>
      <c r="R221" s="100"/>
      <c r="T221" s="100"/>
      <c r="X221" s="100"/>
      <c r="Z221" s="100"/>
      <c r="AD221" s="100"/>
      <c r="AF221" s="100"/>
      <c r="AI221" s="100"/>
      <c r="AJ221" s="100"/>
      <c r="AM221" s="100"/>
      <c r="AN221" s="100"/>
      <c r="AP221" s="100"/>
      <c r="AR221" s="101"/>
      <c r="AW221" s="100"/>
      <c r="AY221" s="100"/>
      <c r="BA221" s="100"/>
    </row>
    <row r="222">
      <c r="J222" s="100"/>
      <c r="L222" s="100"/>
      <c r="P222" s="100"/>
      <c r="R222" s="100"/>
      <c r="T222" s="100"/>
      <c r="X222" s="100"/>
      <c r="Z222" s="100"/>
      <c r="AD222" s="100"/>
      <c r="AF222" s="100"/>
      <c r="AI222" s="100"/>
      <c r="AJ222" s="100"/>
      <c r="AM222" s="100"/>
      <c r="AN222" s="100"/>
      <c r="AP222" s="100"/>
      <c r="AR222" s="101"/>
      <c r="AW222" s="100"/>
      <c r="AY222" s="100"/>
      <c r="BA222" s="100"/>
    </row>
    <row r="223">
      <c r="J223" s="100"/>
      <c r="L223" s="100"/>
      <c r="P223" s="100"/>
      <c r="R223" s="100"/>
      <c r="T223" s="100"/>
      <c r="X223" s="100"/>
      <c r="Z223" s="100"/>
      <c r="AD223" s="100"/>
      <c r="AF223" s="100"/>
      <c r="AI223" s="100"/>
      <c r="AJ223" s="100"/>
      <c r="AM223" s="100"/>
      <c r="AN223" s="100"/>
      <c r="AP223" s="100"/>
      <c r="AR223" s="101"/>
      <c r="AW223" s="100"/>
      <c r="AY223" s="100"/>
      <c r="BA223" s="100"/>
    </row>
    <row r="224">
      <c r="J224" s="100"/>
      <c r="L224" s="100"/>
      <c r="P224" s="100"/>
      <c r="R224" s="100"/>
      <c r="T224" s="100"/>
      <c r="X224" s="100"/>
      <c r="Z224" s="100"/>
      <c r="AD224" s="100"/>
      <c r="AF224" s="100"/>
      <c r="AI224" s="100"/>
      <c r="AJ224" s="100"/>
      <c r="AM224" s="100"/>
      <c r="AN224" s="100"/>
      <c r="AP224" s="100"/>
      <c r="AR224" s="101"/>
      <c r="AW224" s="100"/>
      <c r="AY224" s="100"/>
      <c r="BA224" s="100"/>
    </row>
    <row r="225">
      <c r="J225" s="100"/>
      <c r="L225" s="100"/>
      <c r="P225" s="100"/>
      <c r="R225" s="100"/>
      <c r="T225" s="100"/>
      <c r="X225" s="100"/>
      <c r="Z225" s="100"/>
      <c r="AD225" s="100"/>
      <c r="AF225" s="100"/>
      <c r="AI225" s="100"/>
      <c r="AJ225" s="100"/>
      <c r="AM225" s="100"/>
      <c r="AN225" s="100"/>
      <c r="AP225" s="100"/>
      <c r="AR225" s="101"/>
      <c r="AW225" s="100"/>
      <c r="AY225" s="100"/>
      <c r="BA225" s="100"/>
    </row>
    <row r="226">
      <c r="J226" s="100"/>
      <c r="L226" s="100"/>
      <c r="P226" s="100"/>
      <c r="R226" s="100"/>
      <c r="T226" s="100"/>
      <c r="X226" s="100"/>
      <c r="Z226" s="100"/>
      <c r="AD226" s="100"/>
      <c r="AF226" s="100"/>
      <c r="AI226" s="100"/>
      <c r="AJ226" s="100"/>
      <c r="AM226" s="100"/>
      <c r="AN226" s="100"/>
      <c r="AP226" s="100"/>
      <c r="AR226" s="101"/>
      <c r="AW226" s="100"/>
      <c r="AY226" s="100"/>
      <c r="BA226" s="100"/>
    </row>
    <row r="227">
      <c r="J227" s="100"/>
      <c r="L227" s="100"/>
      <c r="P227" s="100"/>
      <c r="R227" s="100"/>
      <c r="T227" s="100"/>
      <c r="X227" s="100"/>
      <c r="Z227" s="100"/>
      <c r="AD227" s="100"/>
      <c r="AF227" s="100"/>
      <c r="AI227" s="100"/>
      <c r="AJ227" s="100"/>
      <c r="AM227" s="100"/>
      <c r="AN227" s="100"/>
      <c r="AP227" s="100"/>
      <c r="AR227" s="101"/>
      <c r="AW227" s="100"/>
      <c r="AY227" s="100"/>
      <c r="BA227" s="100"/>
    </row>
    <row r="228">
      <c r="J228" s="100"/>
      <c r="L228" s="100"/>
      <c r="P228" s="100"/>
      <c r="R228" s="100"/>
      <c r="T228" s="100"/>
      <c r="X228" s="100"/>
      <c r="Z228" s="100"/>
      <c r="AD228" s="100"/>
      <c r="AF228" s="100"/>
      <c r="AI228" s="100"/>
      <c r="AJ228" s="100"/>
      <c r="AM228" s="100"/>
      <c r="AN228" s="100"/>
      <c r="AP228" s="100"/>
      <c r="AR228" s="101"/>
      <c r="AW228" s="100"/>
      <c r="AY228" s="100"/>
      <c r="BA228" s="100"/>
    </row>
    <row r="229">
      <c r="J229" s="100"/>
      <c r="L229" s="100"/>
      <c r="P229" s="100"/>
      <c r="R229" s="100"/>
      <c r="T229" s="100"/>
      <c r="X229" s="100"/>
      <c r="Z229" s="100"/>
      <c r="AD229" s="100"/>
      <c r="AF229" s="100"/>
      <c r="AI229" s="100"/>
      <c r="AJ229" s="100"/>
      <c r="AM229" s="100"/>
      <c r="AN229" s="100"/>
      <c r="AP229" s="100"/>
      <c r="AR229" s="101"/>
      <c r="AW229" s="100"/>
      <c r="AY229" s="100"/>
      <c r="BA229" s="100"/>
    </row>
    <row r="230">
      <c r="J230" s="100"/>
      <c r="L230" s="100"/>
      <c r="P230" s="100"/>
      <c r="R230" s="100"/>
      <c r="T230" s="100"/>
      <c r="X230" s="100"/>
      <c r="Z230" s="100"/>
      <c r="AD230" s="100"/>
      <c r="AF230" s="100"/>
      <c r="AI230" s="100"/>
      <c r="AJ230" s="100"/>
      <c r="AM230" s="100"/>
      <c r="AN230" s="100"/>
      <c r="AP230" s="100"/>
      <c r="AR230" s="101"/>
      <c r="AW230" s="100"/>
      <c r="AY230" s="100"/>
      <c r="BA230" s="100"/>
    </row>
    <row r="231">
      <c r="J231" s="100"/>
      <c r="L231" s="100"/>
      <c r="P231" s="100"/>
      <c r="R231" s="100"/>
      <c r="T231" s="100"/>
      <c r="X231" s="100"/>
      <c r="Z231" s="100"/>
      <c r="AD231" s="100"/>
      <c r="AF231" s="100"/>
      <c r="AI231" s="100"/>
      <c r="AJ231" s="100"/>
      <c r="AM231" s="100"/>
      <c r="AN231" s="100"/>
      <c r="AP231" s="100"/>
      <c r="AR231" s="101"/>
      <c r="AW231" s="100"/>
      <c r="AY231" s="100"/>
      <c r="BA231" s="100"/>
    </row>
    <row r="232">
      <c r="J232" s="100"/>
      <c r="L232" s="100"/>
      <c r="P232" s="100"/>
      <c r="R232" s="100"/>
      <c r="T232" s="100"/>
      <c r="X232" s="100"/>
      <c r="Z232" s="100"/>
      <c r="AD232" s="100"/>
      <c r="AF232" s="100"/>
      <c r="AI232" s="100"/>
      <c r="AJ232" s="100"/>
      <c r="AM232" s="100"/>
      <c r="AN232" s="100"/>
      <c r="AP232" s="100"/>
      <c r="AR232" s="101"/>
      <c r="AW232" s="100"/>
      <c r="AY232" s="100"/>
      <c r="BA232" s="100"/>
    </row>
    <row r="233">
      <c r="J233" s="100"/>
      <c r="L233" s="100"/>
      <c r="P233" s="100"/>
      <c r="R233" s="100"/>
      <c r="T233" s="100"/>
      <c r="X233" s="100"/>
      <c r="Z233" s="100"/>
      <c r="AD233" s="100"/>
      <c r="AF233" s="100"/>
      <c r="AI233" s="100"/>
      <c r="AJ233" s="100"/>
      <c r="AM233" s="100"/>
      <c r="AN233" s="100"/>
      <c r="AP233" s="100"/>
      <c r="AR233" s="101"/>
      <c r="AW233" s="100"/>
      <c r="AY233" s="100"/>
      <c r="BA233" s="100"/>
    </row>
    <row r="234">
      <c r="J234" s="100"/>
      <c r="L234" s="100"/>
      <c r="P234" s="100"/>
      <c r="R234" s="100"/>
      <c r="T234" s="100"/>
      <c r="X234" s="100"/>
      <c r="Z234" s="100"/>
      <c r="AD234" s="100"/>
      <c r="AF234" s="100"/>
      <c r="AI234" s="100"/>
      <c r="AJ234" s="100"/>
      <c r="AM234" s="100"/>
      <c r="AN234" s="100"/>
      <c r="AP234" s="100"/>
      <c r="AR234" s="101"/>
      <c r="AW234" s="100"/>
      <c r="AY234" s="100"/>
      <c r="BA234" s="100"/>
    </row>
    <row r="235">
      <c r="J235" s="100"/>
      <c r="L235" s="100"/>
      <c r="P235" s="100"/>
      <c r="R235" s="100"/>
      <c r="T235" s="100"/>
      <c r="X235" s="100"/>
      <c r="Z235" s="100"/>
      <c r="AD235" s="100"/>
      <c r="AF235" s="100"/>
      <c r="AI235" s="100"/>
      <c r="AJ235" s="100"/>
      <c r="AM235" s="100"/>
      <c r="AN235" s="100"/>
      <c r="AP235" s="100"/>
      <c r="AR235" s="101"/>
      <c r="AW235" s="100"/>
      <c r="AY235" s="100"/>
      <c r="BA235" s="100"/>
    </row>
    <row r="236">
      <c r="J236" s="100"/>
      <c r="L236" s="100"/>
      <c r="P236" s="100"/>
      <c r="R236" s="100"/>
      <c r="T236" s="100"/>
      <c r="X236" s="100"/>
      <c r="Z236" s="100"/>
      <c r="AD236" s="100"/>
      <c r="AF236" s="100"/>
      <c r="AI236" s="100"/>
      <c r="AJ236" s="100"/>
      <c r="AM236" s="100"/>
      <c r="AN236" s="100"/>
      <c r="AP236" s="100"/>
      <c r="AR236" s="101"/>
      <c r="AW236" s="100"/>
      <c r="AY236" s="100"/>
      <c r="BA236" s="100"/>
    </row>
    <row r="237">
      <c r="J237" s="100"/>
      <c r="L237" s="100"/>
      <c r="P237" s="100"/>
      <c r="R237" s="100"/>
      <c r="T237" s="100"/>
      <c r="X237" s="100"/>
      <c r="Z237" s="100"/>
      <c r="AD237" s="100"/>
      <c r="AF237" s="100"/>
      <c r="AI237" s="100"/>
      <c r="AJ237" s="100"/>
      <c r="AM237" s="100"/>
      <c r="AN237" s="100"/>
      <c r="AP237" s="100"/>
      <c r="AR237" s="101"/>
      <c r="AW237" s="100"/>
      <c r="AY237" s="100"/>
      <c r="BA237" s="100"/>
    </row>
    <row r="238">
      <c r="J238" s="100"/>
      <c r="L238" s="100"/>
      <c r="P238" s="100"/>
      <c r="R238" s="100"/>
      <c r="T238" s="100"/>
      <c r="X238" s="100"/>
      <c r="Z238" s="100"/>
      <c r="AD238" s="100"/>
      <c r="AF238" s="100"/>
      <c r="AI238" s="100"/>
      <c r="AJ238" s="100"/>
      <c r="AM238" s="100"/>
      <c r="AN238" s="100"/>
      <c r="AP238" s="100"/>
      <c r="AR238" s="101"/>
      <c r="AW238" s="100"/>
      <c r="AY238" s="100"/>
      <c r="BA238" s="100"/>
    </row>
    <row r="239">
      <c r="J239" s="100"/>
      <c r="L239" s="100"/>
      <c r="P239" s="100"/>
      <c r="R239" s="100"/>
      <c r="T239" s="100"/>
      <c r="X239" s="100"/>
      <c r="Z239" s="100"/>
      <c r="AD239" s="100"/>
      <c r="AF239" s="100"/>
      <c r="AI239" s="100"/>
      <c r="AJ239" s="100"/>
      <c r="AM239" s="100"/>
      <c r="AN239" s="100"/>
      <c r="AP239" s="100"/>
      <c r="AR239" s="101"/>
      <c r="AW239" s="100"/>
      <c r="AY239" s="100"/>
      <c r="BA239" s="100"/>
    </row>
    <row r="240">
      <c r="J240" s="100"/>
      <c r="L240" s="100"/>
      <c r="P240" s="100"/>
      <c r="R240" s="100"/>
      <c r="T240" s="100"/>
      <c r="X240" s="100"/>
      <c r="Z240" s="100"/>
      <c r="AD240" s="100"/>
      <c r="AF240" s="100"/>
      <c r="AI240" s="100"/>
      <c r="AJ240" s="100"/>
      <c r="AM240" s="100"/>
      <c r="AN240" s="100"/>
      <c r="AP240" s="100"/>
      <c r="AR240" s="101"/>
      <c r="AW240" s="100"/>
      <c r="AY240" s="100"/>
      <c r="BA240" s="100"/>
    </row>
    <row r="241">
      <c r="J241" s="100"/>
      <c r="L241" s="100"/>
      <c r="P241" s="100"/>
      <c r="R241" s="100"/>
      <c r="T241" s="100"/>
      <c r="X241" s="100"/>
      <c r="Z241" s="100"/>
      <c r="AD241" s="100"/>
      <c r="AF241" s="100"/>
      <c r="AI241" s="100"/>
      <c r="AJ241" s="100"/>
      <c r="AM241" s="100"/>
      <c r="AN241" s="100"/>
      <c r="AP241" s="100"/>
      <c r="AR241" s="101"/>
      <c r="AW241" s="100"/>
      <c r="AY241" s="100"/>
      <c r="BA241" s="100"/>
    </row>
    <row r="242">
      <c r="J242" s="100"/>
      <c r="L242" s="100"/>
      <c r="P242" s="100"/>
      <c r="R242" s="100"/>
      <c r="T242" s="100"/>
      <c r="X242" s="100"/>
      <c r="Z242" s="100"/>
      <c r="AD242" s="100"/>
      <c r="AF242" s="100"/>
      <c r="AI242" s="100"/>
      <c r="AJ242" s="100"/>
      <c r="AM242" s="100"/>
      <c r="AN242" s="100"/>
      <c r="AP242" s="100"/>
      <c r="AR242" s="101"/>
      <c r="AW242" s="100"/>
      <c r="AY242" s="100"/>
      <c r="BA242" s="100"/>
    </row>
    <row r="243">
      <c r="J243" s="100"/>
      <c r="L243" s="100"/>
      <c r="P243" s="100"/>
      <c r="R243" s="100"/>
      <c r="T243" s="100"/>
      <c r="X243" s="100"/>
      <c r="Z243" s="100"/>
      <c r="AD243" s="100"/>
      <c r="AF243" s="100"/>
      <c r="AI243" s="100"/>
      <c r="AJ243" s="100"/>
      <c r="AM243" s="100"/>
      <c r="AN243" s="100"/>
      <c r="AP243" s="100"/>
      <c r="AR243" s="101"/>
      <c r="AW243" s="100"/>
      <c r="AY243" s="100"/>
      <c r="BA243" s="100"/>
    </row>
    <row r="244">
      <c r="J244" s="100"/>
      <c r="L244" s="100"/>
      <c r="P244" s="100"/>
      <c r="R244" s="100"/>
      <c r="T244" s="100"/>
      <c r="X244" s="100"/>
      <c r="Z244" s="100"/>
      <c r="AD244" s="100"/>
      <c r="AF244" s="100"/>
      <c r="AI244" s="100"/>
      <c r="AJ244" s="100"/>
      <c r="AM244" s="100"/>
      <c r="AN244" s="100"/>
      <c r="AP244" s="100"/>
      <c r="AR244" s="101"/>
      <c r="AW244" s="100"/>
      <c r="AY244" s="100"/>
      <c r="BA244" s="100"/>
    </row>
    <row r="245">
      <c r="J245" s="100"/>
      <c r="L245" s="100"/>
      <c r="P245" s="100"/>
      <c r="R245" s="100"/>
      <c r="T245" s="100"/>
      <c r="X245" s="100"/>
      <c r="Z245" s="100"/>
      <c r="AD245" s="100"/>
      <c r="AF245" s="100"/>
      <c r="AI245" s="100"/>
      <c r="AJ245" s="100"/>
      <c r="AM245" s="100"/>
      <c r="AN245" s="100"/>
      <c r="AP245" s="100"/>
      <c r="AR245" s="101"/>
      <c r="AW245" s="100"/>
      <c r="AY245" s="100"/>
      <c r="BA245" s="100"/>
    </row>
    <row r="246">
      <c r="J246" s="100"/>
      <c r="L246" s="100"/>
      <c r="P246" s="100"/>
      <c r="R246" s="100"/>
      <c r="T246" s="100"/>
      <c r="X246" s="100"/>
      <c r="Z246" s="100"/>
      <c r="AD246" s="100"/>
      <c r="AF246" s="100"/>
      <c r="AI246" s="100"/>
      <c r="AJ246" s="100"/>
      <c r="AM246" s="100"/>
      <c r="AN246" s="100"/>
      <c r="AP246" s="100"/>
      <c r="AR246" s="101"/>
      <c r="AW246" s="100"/>
      <c r="AY246" s="100"/>
      <c r="BA246" s="100"/>
    </row>
    <row r="247">
      <c r="J247" s="100"/>
      <c r="L247" s="100"/>
      <c r="P247" s="100"/>
      <c r="R247" s="100"/>
      <c r="T247" s="100"/>
      <c r="X247" s="100"/>
      <c r="Z247" s="100"/>
      <c r="AD247" s="100"/>
      <c r="AF247" s="100"/>
      <c r="AI247" s="100"/>
      <c r="AJ247" s="100"/>
      <c r="AM247" s="100"/>
      <c r="AN247" s="100"/>
      <c r="AP247" s="100"/>
      <c r="AR247" s="101"/>
      <c r="AW247" s="100"/>
      <c r="AY247" s="100"/>
      <c r="BA247" s="100"/>
    </row>
    <row r="248">
      <c r="J248" s="100"/>
      <c r="L248" s="100"/>
      <c r="P248" s="100"/>
      <c r="R248" s="100"/>
      <c r="T248" s="100"/>
      <c r="X248" s="100"/>
      <c r="Z248" s="100"/>
      <c r="AD248" s="100"/>
      <c r="AF248" s="100"/>
      <c r="AI248" s="100"/>
      <c r="AJ248" s="100"/>
      <c r="AM248" s="100"/>
      <c r="AN248" s="100"/>
      <c r="AP248" s="100"/>
      <c r="AR248" s="101"/>
      <c r="AW248" s="100"/>
      <c r="AY248" s="100"/>
      <c r="BA248" s="100"/>
    </row>
    <row r="249">
      <c r="J249" s="100"/>
      <c r="L249" s="100"/>
      <c r="P249" s="100"/>
      <c r="R249" s="100"/>
      <c r="T249" s="100"/>
      <c r="X249" s="100"/>
      <c r="Z249" s="100"/>
      <c r="AD249" s="100"/>
      <c r="AF249" s="100"/>
      <c r="AI249" s="100"/>
      <c r="AJ249" s="100"/>
      <c r="AM249" s="100"/>
      <c r="AN249" s="100"/>
      <c r="AP249" s="100"/>
      <c r="AR249" s="101"/>
      <c r="AW249" s="100"/>
      <c r="AY249" s="100"/>
      <c r="BA249" s="100"/>
    </row>
    <row r="250">
      <c r="J250" s="100"/>
      <c r="L250" s="100"/>
      <c r="P250" s="100"/>
      <c r="R250" s="100"/>
      <c r="T250" s="100"/>
      <c r="X250" s="100"/>
      <c r="Z250" s="100"/>
      <c r="AD250" s="100"/>
      <c r="AF250" s="100"/>
      <c r="AI250" s="100"/>
      <c r="AJ250" s="100"/>
      <c r="AM250" s="100"/>
      <c r="AN250" s="100"/>
      <c r="AP250" s="100"/>
      <c r="AR250" s="101"/>
      <c r="AW250" s="100"/>
      <c r="AY250" s="100"/>
      <c r="BA250" s="100"/>
    </row>
    <row r="251">
      <c r="J251" s="100"/>
      <c r="L251" s="100"/>
      <c r="P251" s="100"/>
      <c r="R251" s="100"/>
      <c r="T251" s="100"/>
      <c r="X251" s="100"/>
      <c r="Z251" s="100"/>
      <c r="AD251" s="100"/>
      <c r="AF251" s="100"/>
      <c r="AI251" s="100"/>
      <c r="AJ251" s="100"/>
      <c r="AM251" s="100"/>
      <c r="AN251" s="100"/>
      <c r="AP251" s="100"/>
      <c r="AR251" s="101"/>
      <c r="AW251" s="100"/>
      <c r="AY251" s="100"/>
      <c r="BA251" s="100"/>
    </row>
    <row r="252">
      <c r="J252" s="100"/>
      <c r="L252" s="100"/>
      <c r="P252" s="100"/>
      <c r="R252" s="100"/>
      <c r="T252" s="100"/>
      <c r="X252" s="100"/>
      <c r="Z252" s="100"/>
      <c r="AD252" s="100"/>
      <c r="AF252" s="100"/>
      <c r="AI252" s="100"/>
      <c r="AJ252" s="100"/>
      <c r="AM252" s="100"/>
      <c r="AN252" s="100"/>
      <c r="AP252" s="100"/>
      <c r="AR252" s="101"/>
      <c r="AW252" s="100"/>
      <c r="AY252" s="100"/>
      <c r="BA252" s="100"/>
    </row>
    <row r="253">
      <c r="J253" s="100"/>
      <c r="L253" s="100"/>
      <c r="P253" s="100"/>
      <c r="R253" s="100"/>
      <c r="T253" s="100"/>
      <c r="X253" s="100"/>
      <c r="Z253" s="100"/>
      <c r="AD253" s="100"/>
      <c r="AF253" s="100"/>
      <c r="AI253" s="100"/>
      <c r="AJ253" s="100"/>
      <c r="AM253" s="100"/>
      <c r="AN253" s="100"/>
      <c r="AP253" s="100"/>
      <c r="AR253" s="101"/>
      <c r="AW253" s="100"/>
      <c r="AY253" s="100"/>
      <c r="BA253" s="100"/>
    </row>
    <row r="254">
      <c r="J254" s="100"/>
      <c r="L254" s="100"/>
      <c r="P254" s="100"/>
      <c r="R254" s="100"/>
      <c r="T254" s="100"/>
      <c r="X254" s="100"/>
      <c r="Z254" s="100"/>
      <c r="AD254" s="100"/>
      <c r="AF254" s="100"/>
      <c r="AI254" s="100"/>
      <c r="AJ254" s="100"/>
      <c r="AM254" s="100"/>
      <c r="AN254" s="100"/>
      <c r="AP254" s="100"/>
      <c r="AR254" s="101"/>
      <c r="AW254" s="100"/>
      <c r="AY254" s="100"/>
      <c r="BA254" s="100"/>
    </row>
    <row r="255">
      <c r="J255" s="100"/>
      <c r="L255" s="100"/>
      <c r="P255" s="100"/>
      <c r="R255" s="100"/>
      <c r="T255" s="100"/>
      <c r="X255" s="100"/>
      <c r="Z255" s="100"/>
      <c r="AD255" s="100"/>
      <c r="AF255" s="100"/>
      <c r="AI255" s="100"/>
      <c r="AJ255" s="100"/>
      <c r="AM255" s="100"/>
      <c r="AN255" s="100"/>
      <c r="AP255" s="100"/>
      <c r="AR255" s="101"/>
      <c r="AW255" s="100"/>
      <c r="AY255" s="100"/>
      <c r="BA255" s="100"/>
    </row>
    <row r="256">
      <c r="J256" s="100"/>
      <c r="L256" s="100"/>
      <c r="P256" s="100"/>
      <c r="R256" s="100"/>
      <c r="T256" s="100"/>
      <c r="X256" s="100"/>
      <c r="Z256" s="100"/>
      <c r="AD256" s="100"/>
      <c r="AF256" s="100"/>
      <c r="AI256" s="100"/>
      <c r="AJ256" s="100"/>
      <c r="AM256" s="100"/>
      <c r="AN256" s="100"/>
      <c r="AP256" s="100"/>
      <c r="AR256" s="101"/>
      <c r="AW256" s="100"/>
      <c r="AY256" s="100"/>
      <c r="BA256" s="100"/>
    </row>
    <row r="257">
      <c r="J257" s="100"/>
      <c r="L257" s="100"/>
      <c r="P257" s="100"/>
      <c r="R257" s="100"/>
      <c r="T257" s="100"/>
      <c r="X257" s="100"/>
      <c r="Z257" s="100"/>
      <c r="AD257" s="100"/>
      <c r="AF257" s="100"/>
      <c r="AI257" s="100"/>
      <c r="AJ257" s="100"/>
      <c r="AM257" s="100"/>
      <c r="AN257" s="100"/>
      <c r="AP257" s="100"/>
      <c r="AR257" s="101"/>
      <c r="AW257" s="100"/>
      <c r="AY257" s="100"/>
      <c r="BA257" s="100"/>
    </row>
    <row r="258">
      <c r="J258" s="100"/>
      <c r="L258" s="100"/>
      <c r="P258" s="100"/>
      <c r="R258" s="100"/>
      <c r="T258" s="100"/>
      <c r="X258" s="100"/>
      <c r="Z258" s="100"/>
      <c r="AD258" s="100"/>
      <c r="AF258" s="100"/>
      <c r="AI258" s="100"/>
      <c r="AJ258" s="100"/>
      <c r="AM258" s="100"/>
      <c r="AN258" s="100"/>
      <c r="AP258" s="100"/>
      <c r="AR258" s="101"/>
      <c r="AW258" s="100"/>
      <c r="AY258" s="100"/>
      <c r="BA258" s="100"/>
    </row>
    <row r="259">
      <c r="J259" s="100"/>
      <c r="L259" s="100"/>
      <c r="P259" s="100"/>
      <c r="R259" s="100"/>
      <c r="T259" s="100"/>
      <c r="X259" s="100"/>
      <c r="Z259" s="100"/>
      <c r="AD259" s="100"/>
      <c r="AF259" s="100"/>
      <c r="AI259" s="100"/>
      <c r="AJ259" s="100"/>
      <c r="AM259" s="100"/>
      <c r="AN259" s="100"/>
      <c r="AP259" s="100"/>
      <c r="AR259" s="101"/>
      <c r="AW259" s="100"/>
      <c r="AY259" s="100"/>
      <c r="BA259" s="100"/>
    </row>
    <row r="260">
      <c r="J260" s="100"/>
      <c r="L260" s="100"/>
      <c r="P260" s="100"/>
      <c r="R260" s="100"/>
      <c r="T260" s="100"/>
      <c r="X260" s="100"/>
      <c r="Z260" s="100"/>
      <c r="AD260" s="100"/>
      <c r="AF260" s="100"/>
      <c r="AI260" s="100"/>
      <c r="AJ260" s="100"/>
      <c r="AM260" s="100"/>
      <c r="AN260" s="100"/>
      <c r="AP260" s="100"/>
      <c r="AR260" s="101"/>
      <c r="AW260" s="100"/>
      <c r="AY260" s="100"/>
      <c r="BA260" s="100"/>
    </row>
    <row r="261">
      <c r="J261" s="100"/>
      <c r="L261" s="100"/>
      <c r="P261" s="100"/>
      <c r="R261" s="100"/>
      <c r="T261" s="100"/>
      <c r="X261" s="100"/>
      <c r="Z261" s="100"/>
      <c r="AD261" s="100"/>
      <c r="AF261" s="100"/>
      <c r="AI261" s="100"/>
      <c r="AJ261" s="100"/>
      <c r="AM261" s="100"/>
      <c r="AN261" s="100"/>
      <c r="AP261" s="100"/>
      <c r="AR261" s="101"/>
      <c r="AW261" s="100"/>
      <c r="AY261" s="100"/>
      <c r="BA261" s="100"/>
    </row>
    <row r="262">
      <c r="J262" s="100"/>
      <c r="L262" s="100"/>
      <c r="P262" s="100"/>
      <c r="R262" s="100"/>
      <c r="T262" s="100"/>
      <c r="X262" s="100"/>
      <c r="Z262" s="100"/>
      <c r="AD262" s="100"/>
      <c r="AF262" s="100"/>
      <c r="AI262" s="100"/>
      <c r="AJ262" s="100"/>
      <c r="AM262" s="100"/>
      <c r="AN262" s="100"/>
      <c r="AP262" s="100"/>
      <c r="AR262" s="101"/>
      <c r="AW262" s="100"/>
      <c r="AY262" s="100"/>
      <c r="BA262" s="100"/>
    </row>
    <row r="263">
      <c r="J263" s="100"/>
      <c r="L263" s="100"/>
      <c r="P263" s="100"/>
      <c r="R263" s="100"/>
      <c r="T263" s="100"/>
      <c r="X263" s="100"/>
      <c r="Z263" s="100"/>
      <c r="AD263" s="100"/>
      <c r="AF263" s="100"/>
      <c r="AI263" s="100"/>
      <c r="AJ263" s="100"/>
      <c r="AM263" s="100"/>
      <c r="AN263" s="100"/>
      <c r="AP263" s="100"/>
      <c r="AR263" s="101"/>
      <c r="AW263" s="100"/>
      <c r="AY263" s="100"/>
      <c r="BA263" s="100"/>
    </row>
    <row r="264">
      <c r="J264" s="100"/>
      <c r="L264" s="100"/>
      <c r="P264" s="100"/>
      <c r="R264" s="100"/>
      <c r="T264" s="100"/>
      <c r="X264" s="100"/>
      <c r="Z264" s="100"/>
      <c r="AD264" s="100"/>
      <c r="AF264" s="100"/>
      <c r="AI264" s="100"/>
      <c r="AJ264" s="100"/>
      <c r="AM264" s="100"/>
      <c r="AN264" s="100"/>
      <c r="AP264" s="100"/>
      <c r="AR264" s="101"/>
      <c r="AW264" s="100"/>
      <c r="AY264" s="100"/>
      <c r="BA264" s="100"/>
    </row>
    <row r="265">
      <c r="J265" s="100"/>
      <c r="L265" s="100"/>
      <c r="P265" s="100"/>
      <c r="R265" s="100"/>
      <c r="T265" s="100"/>
      <c r="X265" s="100"/>
      <c r="Z265" s="100"/>
      <c r="AD265" s="100"/>
      <c r="AF265" s="100"/>
      <c r="AI265" s="100"/>
      <c r="AJ265" s="100"/>
      <c r="AM265" s="100"/>
      <c r="AN265" s="100"/>
      <c r="AP265" s="100"/>
      <c r="AR265" s="101"/>
      <c r="AW265" s="100"/>
      <c r="AY265" s="100"/>
      <c r="BA265" s="100"/>
    </row>
    <row r="266">
      <c r="J266" s="100"/>
      <c r="L266" s="100"/>
      <c r="P266" s="100"/>
      <c r="R266" s="100"/>
      <c r="T266" s="100"/>
      <c r="X266" s="100"/>
      <c r="Z266" s="100"/>
      <c r="AD266" s="100"/>
      <c r="AF266" s="100"/>
      <c r="AI266" s="100"/>
      <c r="AJ266" s="100"/>
      <c r="AM266" s="100"/>
      <c r="AN266" s="100"/>
      <c r="AP266" s="100"/>
      <c r="AR266" s="101"/>
      <c r="AW266" s="100"/>
      <c r="AY266" s="100"/>
      <c r="BA266" s="100"/>
    </row>
    <row r="267">
      <c r="J267" s="100"/>
      <c r="L267" s="100"/>
      <c r="P267" s="100"/>
      <c r="R267" s="100"/>
      <c r="T267" s="100"/>
      <c r="X267" s="100"/>
      <c r="Z267" s="100"/>
      <c r="AD267" s="100"/>
      <c r="AF267" s="100"/>
      <c r="AI267" s="100"/>
      <c r="AJ267" s="100"/>
      <c r="AM267" s="100"/>
      <c r="AN267" s="100"/>
      <c r="AP267" s="100"/>
      <c r="AR267" s="101"/>
      <c r="AW267" s="100"/>
      <c r="AY267" s="100"/>
      <c r="BA267" s="100"/>
    </row>
    <row r="268">
      <c r="J268" s="100"/>
      <c r="L268" s="100"/>
      <c r="P268" s="100"/>
      <c r="R268" s="100"/>
      <c r="T268" s="100"/>
      <c r="X268" s="100"/>
      <c r="Z268" s="100"/>
      <c r="AD268" s="100"/>
      <c r="AF268" s="100"/>
      <c r="AI268" s="100"/>
      <c r="AJ268" s="100"/>
      <c r="AM268" s="100"/>
      <c r="AN268" s="100"/>
      <c r="AP268" s="100"/>
      <c r="AR268" s="101"/>
      <c r="AW268" s="100"/>
      <c r="AY268" s="100"/>
      <c r="BA268" s="100"/>
    </row>
    <row r="269">
      <c r="J269" s="100"/>
      <c r="L269" s="100"/>
      <c r="P269" s="100"/>
      <c r="R269" s="100"/>
      <c r="T269" s="100"/>
      <c r="X269" s="100"/>
      <c r="Z269" s="100"/>
      <c r="AD269" s="100"/>
      <c r="AF269" s="100"/>
      <c r="AI269" s="100"/>
      <c r="AJ269" s="100"/>
      <c r="AM269" s="100"/>
      <c r="AN269" s="100"/>
      <c r="AP269" s="100"/>
      <c r="AR269" s="101"/>
      <c r="AW269" s="100"/>
      <c r="AY269" s="100"/>
      <c r="BA269" s="100"/>
    </row>
    <row r="270">
      <c r="J270" s="100"/>
      <c r="L270" s="100"/>
      <c r="P270" s="100"/>
      <c r="R270" s="100"/>
      <c r="T270" s="100"/>
      <c r="X270" s="100"/>
      <c r="Z270" s="100"/>
      <c r="AD270" s="100"/>
      <c r="AF270" s="100"/>
      <c r="AI270" s="100"/>
      <c r="AJ270" s="100"/>
      <c r="AM270" s="100"/>
      <c r="AN270" s="100"/>
      <c r="AP270" s="100"/>
      <c r="AR270" s="101"/>
      <c r="AW270" s="100"/>
      <c r="AY270" s="100"/>
      <c r="BA270" s="100"/>
    </row>
    <row r="271">
      <c r="J271" s="100"/>
      <c r="L271" s="100"/>
      <c r="P271" s="100"/>
      <c r="R271" s="100"/>
      <c r="T271" s="100"/>
      <c r="X271" s="100"/>
      <c r="Z271" s="100"/>
      <c r="AD271" s="100"/>
      <c r="AF271" s="100"/>
      <c r="AI271" s="100"/>
      <c r="AJ271" s="100"/>
      <c r="AM271" s="100"/>
      <c r="AN271" s="100"/>
      <c r="AP271" s="100"/>
      <c r="AR271" s="101"/>
      <c r="AW271" s="100"/>
      <c r="AY271" s="100"/>
      <c r="BA271" s="100"/>
    </row>
    <row r="272">
      <c r="J272" s="100"/>
      <c r="L272" s="100"/>
      <c r="P272" s="100"/>
      <c r="R272" s="100"/>
      <c r="T272" s="100"/>
      <c r="X272" s="100"/>
      <c r="Z272" s="100"/>
      <c r="AD272" s="100"/>
      <c r="AF272" s="100"/>
      <c r="AI272" s="100"/>
      <c r="AJ272" s="100"/>
      <c r="AM272" s="100"/>
      <c r="AN272" s="100"/>
      <c r="AP272" s="100"/>
      <c r="AR272" s="101"/>
      <c r="AW272" s="100"/>
      <c r="AY272" s="100"/>
      <c r="BA272" s="100"/>
    </row>
    <row r="273">
      <c r="J273" s="100"/>
      <c r="L273" s="100"/>
      <c r="P273" s="100"/>
      <c r="R273" s="100"/>
      <c r="T273" s="100"/>
      <c r="X273" s="100"/>
      <c r="Z273" s="100"/>
      <c r="AD273" s="100"/>
      <c r="AF273" s="100"/>
      <c r="AI273" s="100"/>
      <c r="AJ273" s="100"/>
      <c r="AM273" s="100"/>
      <c r="AN273" s="100"/>
      <c r="AP273" s="100"/>
      <c r="AR273" s="101"/>
      <c r="AW273" s="100"/>
      <c r="AY273" s="100"/>
      <c r="BA273" s="100"/>
    </row>
    <row r="274">
      <c r="J274" s="100"/>
      <c r="L274" s="100"/>
      <c r="P274" s="100"/>
      <c r="R274" s="100"/>
      <c r="T274" s="100"/>
      <c r="X274" s="100"/>
      <c r="Z274" s="100"/>
      <c r="AD274" s="100"/>
      <c r="AF274" s="100"/>
      <c r="AI274" s="100"/>
      <c r="AJ274" s="100"/>
      <c r="AM274" s="100"/>
      <c r="AN274" s="100"/>
      <c r="AP274" s="100"/>
      <c r="AR274" s="101"/>
      <c r="AW274" s="100"/>
      <c r="AY274" s="100"/>
      <c r="BA274" s="100"/>
    </row>
    <row r="275">
      <c r="J275" s="100"/>
      <c r="L275" s="100"/>
      <c r="P275" s="100"/>
      <c r="R275" s="100"/>
      <c r="T275" s="100"/>
      <c r="X275" s="100"/>
      <c r="Z275" s="100"/>
      <c r="AD275" s="100"/>
      <c r="AF275" s="100"/>
      <c r="AI275" s="100"/>
      <c r="AJ275" s="100"/>
      <c r="AM275" s="100"/>
      <c r="AN275" s="100"/>
      <c r="AP275" s="100"/>
      <c r="AR275" s="101"/>
      <c r="AW275" s="100"/>
      <c r="AY275" s="100"/>
      <c r="BA275" s="100"/>
    </row>
    <row r="276">
      <c r="J276" s="100"/>
      <c r="L276" s="100"/>
      <c r="P276" s="100"/>
      <c r="R276" s="100"/>
      <c r="T276" s="100"/>
      <c r="X276" s="100"/>
      <c r="Z276" s="100"/>
      <c r="AD276" s="100"/>
      <c r="AF276" s="100"/>
      <c r="AI276" s="100"/>
      <c r="AJ276" s="100"/>
      <c r="AM276" s="100"/>
      <c r="AN276" s="100"/>
      <c r="AP276" s="100"/>
      <c r="AR276" s="101"/>
      <c r="AW276" s="100"/>
      <c r="AY276" s="100"/>
      <c r="BA276" s="100"/>
    </row>
    <row r="277">
      <c r="J277" s="100"/>
      <c r="L277" s="100"/>
      <c r="P277" s="100"/>
      <c r="R277" s="100"/>
      <c r="T277" s="100"/>
      <c r="X277" s="100"/>
      <c r="Z277" s="100"/>
      <c r="AD277" s="100"/>
      <c r="AF277" s="100"/>
      <c r="AI277" s="100"/>
      <c r="AJ277" s="100"/>
      <c r="AM277" s="100"/>
      <c r="AN277" s="100"/>
      <c r="AP277" s="100"/>
      <c r="AR277" s="101"/>
      <c r="AW277" s="100"/>
      <c r="AY277" s="100"/>
      <c r="BA277" s="100"/>
    </row>
    <row r="278">
      <c r="J278" s="100"/>
      <c r="L278" s="100"/>
      <c r="P278" s="100"/>
      <c r="R278" s="100"/>
      <c r="T278" s="100"/>
      <c r="X278" s="100"/>
      <c r="Z278" s="100"/>
      <c r="AD278" s="100"/>
      <c r="AF278" s="100"/>
      <c r="AI278" s="100"/>
      <c r="AJ278" s="100"/>
      <c r="AM278" s="100"/>
      <c r="AN278" s="100"/>
      <c r="AP278" s="100"/>
      <c r="AR278" s="101"/>
      <c r="AW278" s="100"/>
      <c r="AY278" s="100"/>
      <c r="BA278" s="100"/>
    </row>
    <row r="279">
      <c r="J279" s="100"/>
      <c r="L279" s="100"/>
      <c r="P279" s="100"/>
      <c r="R279" s="100"/>
      <c r="T279" s="100"/>
      <c r="X279" s="100"/>
      <c r="Z279" s="100"/>
      <c r="AD279" s="100"/>
      <c r="AF279" s="100"/>
      <c r="AI279" s="100"/>
      <c r="AJ279" s="100"/>
      <c r="AM279" s="100"/>
      <c r="AN279" s="100"/>
      <c r="AP279" s="100"/>
      <c r="AR279" s="101"/>
      <c r="AW279" s="100"/>
      <c r="AY279" s="100"/>
      <c r="BA279" s="100"/>
    </row>
    <row r="280">
      <c r="J280" s="100"/>
      <c r="L280" s="100"/>
      <c r="P280" s="100"/>
      <c r="R280" s="100"/>
      <c r="T280" s="100"/>
      <c r="X280" s="100"/>
      <c r="Z280" s="100"/>
      <c r="AD280" s="100"/>
      <c r="AF280" s="100"/>
      <c r="AI280" s="100"/>
      <c r="AJ280" s="100"/>
      <c r="AM280" s="100"/>
      <c r="AN280" s="100"/>
      <c r="AP280" s="100"/>
      <c r="AR280" s="101"/>
      <c r="AW280" s="100"/>
      <c r="AY280" s="100"/>
      <c r="BA280" s="100"/>
    </row>
    <row r="281">
      <c r="J281" s="100"/>
      <c r="L281" s="100"/>
      <c r="P281" s="100"/>
      <c r="R281" s="100"/>
      <c r="T281" s="100"/>
      <c r="X281" s="100"/>
      <c r="Z281" s="100"/>
      <c r="AD281" s="100"/>
      <c r="AF281" s="100"/>
      <c r="AI281" s="100"/>
      <c r="AJ281" s="100"/>
      <c r="AM281" s="100"/>
      <c r="AN281" s="100"/>
      <c r="AP281" s="100"/>
      <c r="AR281" s="101"/>
      <c r="AW281" s="100"/>
      <c r="AY281" s="100"/>
      <c r="BA281" s="100"/>
    </row>
    <row r="282">
      <c r="J282" s="100"/>
      <c r="L282" s="100"/>
      <c r="P282" s="100"/>
      <c r="R282" s="100"/>
      <c r="T282" s="100"/>
      <c r="X282" s="100"/>
      <c r="Z282" s="100"/>
      <c r="AD282" s="100"/>
      <c r="AF282" s="100"/>
      <c r="AI282" s="100"/>
      <c r="AJ282" s="100"/>
      <c r="AM282" s="100"/>
      <c r="AN282" s="100"/>
      <c r="AP282" s="100"/>
      <c r="AR282" s="101"/>
      <c r="AW282" s="100"/>
      <c r="AY282" s="100"/>
      <c r="BA282" s="100"/>
    </row>
    <row r="283">
      <c r="J283" s="100"/>
      <c r="L283" s="100"/>
      <c r="P283" s="100"/>
      <c r="R283" s="100"/>
      <c r="T283" s="100"/>
      <c r="X283" s="100"/>
      <c r="Z283" s="100"/>
      <c r="AD283" s="100"/>
      <c r="AF283" s="100"/>
      <c r="AI283" s="100"/>
      <c r="AJ283" s="100"/>
      <c r="AM283" s="100"/>
      <c r="AN283" s="100"/>
      <c r="AP283" s="100"/>
      <c r="AR283" s="101"/>
      <c r="AW283" s="100"/>
      <c r="AY283" s="100"/>
      <c r="BA283" s="100"/>
    </row>
    <row r="284">
      <c r="J284" s="100"/>
      <c r="L284" s="100"/>
      <c r="P284" s="100"/>
      <c r="R284" s="100"/>
      <c r="T284" s="100"/>
      <c r="X284" s="100"/>
      <c r="Z284" s="100"/>
      <c r="AD284" s="100"/>
      <c r="AF284" s="100"/>
      <c r="AI284" s="100"/>
      <c r="AJ284" s="100"/>
      <c r="AM284" s="100"/>
      <c r="AN284" s="100"/>
      <c r="AP284" s="100"/>
      <c r="AR284" s="101"/>
      <c r="AW284" s="100"/>
      <c r="AY284" s="100"/>
      <c r="BA284" s="100"/>
    </row>
    <row r="285">
      <c r="J285" s="100"/>
      <c r="L285" s="100"/>
      <c r="P285" s="100"/>
      <c r="R285" s="100"/>
      <c r="T285" s="100"/>
      <c r="X285" s="100"/>
      <c r="Z285" s="100"/>
      <c r="AD285" s="100"/>
      <c r="AF285" s="100"/>
      <c r="AI285" s="100"/>
      <c r="AJ285" s="100"/>
      <c r="AM285" s="100"/>
      <c r="AN285" s="100"/>
      <c r="AP285" s="100"/>
      <c r="AR285" s="101"/>
      <c r="AW285" s="100"/>
      <c r="AY285" s="100"/>
      <c r="BA285" s="100"/>
    </row>
    <row r="286">
      <c r="J286" s="100"/>
      <c r="L286" s="100"/>
      <c r="P286" s="100"/>
      <c r="R286" s="100"/>
      <c r="T286" s="100"/>
      <c r="X286" s="100"/>
      <c r="Z286" s="100"/>
      <c r="AD286" s="100"/>
      <c r="AF286" s="100"/>
      <c r="AI286" s="100"/>
      <c r="AJ286" s="100"/>
      <c r="AM286" s="100"/>
      <c r="AN286" s="100"/>
      <c r="AP286" s="100"/>
      <c r="AR286" s="101"/>
      <c r="AW286" s="100"/>
      <c r="AY286" s="100"/>
      <c r="BA286" s="100"/>
    </row>
    <row r="287">
      <c r="J287" s="100"/>
      <c r="L287" s="100"/>
      <c r="P287" s="100"/>
      <c r="R287" s="100"/>
      <c r="T287" s="100"/>
      <c r="X287" s="100"/>
      <c r="Z287" s="100"/>
      <c r="AD287" s="100"/>
      <c r="AF287" s="100"/>
      <c r="AI287" s="100"/>
      <c r="AJ287" s="100"/>
      <c r="AM287" s="100"/>
      <c r="AN287" s="100"/>
      <c r="AP287" s="100"/>
      <c r="AR287" s="101"/>
      <c r="AW287" s="100"/>
      <c r="AY287" s="100"/>
      <c r="BA287" s="100"/>
    </row>
    <row r="288">
      <c r="J288" s="100"/>
      <c r="L288" s="100"/>
      <c r="P288" s="100"/>
      <c r="R288" s="100"/>
      <c r="T288" s="100"/>
      <c r="X288" s="100"/>
      <c r="Z288" s="100"/>
      <c r="AD288" s="100"/>
      <c r="AF288" s="100"/>
      <c r="AI288" s="100"/>
      <c r="AJ288" s="100"/>
      <c r="AM288" s="100"/>
      <c r="AN288" s="100"/>
      <c r="AP288" s="100"/>
      <c r="AR288" s="101"/>
      <c r="AW288" s="100"/>
      <c r="AY288" s="100"/>
      <c r="BA288" s="100"/>
    </row>
    <row r="289">
      <c r="J289" s="100"/>
      <c r="L289" s="100"/>
      <c r="P289" s="100"/>
      <c r="R289" s="100"/>
      <c r="T289" s="100"/>
      <c r="X289" s="100"/>
      <c r="Z289" s="100"/>
      <c r="AD289" s="100"/>
      <c r="AF289" s="100"/>
      <c r="AI289" s="100"/>
      <c r="AJ289" s="100"/>
      <c r="AM289" s="100"/>
      <c r="AN289" s="100"/>
      <c r="AP289" s="100"/>
      <c r="AR289" s="101"/>
      <c r="AW289" s="100"/>
      <c r="AY289" s="100"/>
      <c r="BA289" s="100"/>
    </row>
    <row r="290">
      <c r="J290" s="100"/>
      <c r="L290" s="100"/>
      <c r="P290" s="100"/>
      <c r="R290" s="100"/>
      <c r="T290" s="100"/>
      <c r="X290" s="100"/>
      <c r="Z290" s="100"/>
      <c r="AD290" s="100"/>
      <c r="AF290" s="100"/>
      <c r="AI290" s="100"/>
      <c r="AJ290" s="100"/>
      <c r="AM290" s="100"/>
      <c r="AN290" s="100"/>
      <c r="AP290" s="100"/>
      <c r="AR290" s="101"/>
      <c r="AW290" s="100"/>
      <c r="AY290" s="100"/>
      <c r="BA290" s="100"/>
    </row>
    <row r="291">
      <c r="J291" s="100"/>
      <c r="L291" s="100"/>
      <c r="P291" s="100"/>
      <c r="R291" s="100"/>
      <c r="T291" s="100"/>
      <c r="X291" s="100"/>
      <c r="Z291" s="100"/>
      <c r="AD291" s="100"/>
      <c r="AF291" s="100"/>
      <c r="AI291" s="100"/>
      <c r="AJ291" s="100"/>
      <c r="AM291" s="100"/>
      <c r="AN291" s="100"/>
      <c r="AP291" s="100"/>
      <c r="AR291" s="101"/>
      <c r="AW291" s="100"/>
      <c r="AY291" s="100"/>
      <c r="BA291" s="100"/>
    </row>
    <row r="292">
      <c r="J292" s="100"/>
      <c r="L292" s="100"/>
      <c r="P292" s="100"/>
      <c r="R292" s="100"/>
      <c r="T292" s="100"/>
      <c r="X292" s="100"/>
      <c r="Z292" s="100"/>
      <c r="AD292" s="100"/>
      <c r="AF292" s="100"/>
      <c r="AI292" s="100"/>
      <c r="AJ292" s="100"/>
      <c r="AM292" s="100"/>
      <c r="AN292" s="100"/>
      <c r="AP292" s="100"/>
      <c r="AR292" s="101"/>
      <c r="AW292" s="100"/>
      <c r="AY292" s="100"/>
      <c r="BA292" s="100"/>
    </row>
    <row r="293">
      <c r="J293" s="100"/>
      <c r="L293" s="100"/>
      <c r="P293" s="100"/>
      <c r="R293" s="100"/>
      <c r="T293" s="100"/>
      <c r="X293" s="100"/>
      <c r="Z293" s="100"/>
      <c r="AD293" s="100"/>
      <c r="AF293" s="100"/>
      <c r="AI293" s="100"/>
      <c r="AJ293" s="100"/>
      <c r="AM293" s="100"/>
      <c r="AN293" s="100"/>
      <c r="AP293" s="100"/>
      <c r="AR293" s="101"/>
      <c r="AW293" s="100"/>
      <c r="AY293" s="100"/>
      <c r="BA293" s="100"/>
    </row>
    <row r="294">
      <c r="J294" s="100"/>
      <c r="L294" s="100"/>
      <c r="P294" s="100"/>
      <c r="R294" s="100"/>
      <c r="T294" s="100"/>
      <c r="X294" s="100"/>
      <c r="Z294" s="100"/>
      <c r="AD294" s="100"/>
      <c r="AF294" s="100"/>
      <c r="AI294" s="100"/>
      <c r="AJ294" s="100"/>
      <c r="AM294" s="100"/>
      <c r="AN294" s="100"/>
      <c r="AP294" s="100"/>
      <c r="AR294" s="101"/>
      <c r="AW294" s="100"/>
      <c r="AY294" s="100"/>
      <c r="BA294" s="100"/>
    </row>
    <row r="295">
      <c r="J295" s="100"/>
      <c r="L295" s="100"/>
      <c r="P295" s="100"/>
      <c r="R295" s="100"/>
      <c r="T295" s="100"/>
      <c r="X295" s="100"/>
      <c r="Z295" s="100"/>
      <c r="AD295" s="100"/>
      <c r="AF295" s="100"/>
      <c r="AI295" s="100"/>
      <c r="AJ295" s="100"/>
      <c r="AM295" s="100"/>
      <c r="AN295" s="100"/>
      <c r="AP295" s="100"/>
      <c r="AR295" s="101"/>
      <c r="AW295" s="100"/>
      <c r="AY295" s="100"/>
      <c r="BA295" s="100"/>
    </row>
    <row r="296">
      <c r="J296" s="100"/>
      <c r="L296" s="100"/>
      <c r="P296" s="100"/>
      <c r="R296" s="100"/>
      <c r="T296" s="100"/>
      <c r="X296" s="100"/>
      <c r="Z296" s="100"/>
      <c r="AD296" s="100"/>
      <c r="AF296" s="100"/>
      <c r="AI296" s="100"/>
      <c r="AJ296" s="100"/>
      <c r="AM296" s="100"/>
      <c r="AN296" s="100"/>
      <c r="AP296" s="100"/>
      <c r="AR296" s="101"/>
      <c r="AW296" s="100"/>
      <c r="AY296" s="100"/>
      <c r="BA296" s="100"/>
    </row>
    <row r="297">
      <c r="J297" s="100"/>
      <c r="L297" s="100"/>
      <c r="P297" s="100"/>
      <c r="R297" s="100"/>
      <c r="T297" s="100"/>
      <c r="X297" s="100"/>
      <c r="Z297" s="100"/>
      <c r="AD297" s="100"/>
      <c r="AF297" s="100"/>
      <c r="AI297" s="100"/>
      <c r="AJ297" s="100"/>
      <c r="AM297" s="100"/>
      <c r="AN297" s="100"/>
      <c r="AP297" s="100"/>
      <c r="AR297" s="101"/>
      <c r="AW297" s="100"/>
      <c r="AY297" s="100"/>
      <c r="BA297" s="100"/>
    </row>
    <row r="298">
      <c r="J298" s="100"/>
      <c r="L298" s="100"/>
      <c r="P298" s="100"/>
      <c r="R298" s="100"/>
      <c r="T298" s="100"/>
      <c r="X298" s="100"/>
      <c r="Z298" s="100"/>
      <c r="AD298" s="100"/>
      <c r="AF298" s="100"/>
      <c r="AI298" s="100"/>
      <c r="AJ298" s="100"/>
      <c r="AM298" s="100"/>
      <c r="AN298" s="100"/>
      <c r="AP298" s="100"/>
      <c r="AR298" s="101"/>
      <c r="AW298" s="100"/>
      <c r="AY298" s="100"/>
      <c r="BA298" s="100"/>
    </row>
    <row r="299">
      <c r="J299" s="100"/>
      <c r="L299" s="100"/>
      <c r="P299" s="100"/>
      <c r="R299" s="100"/>
      <c r="T299" s="100"/>
      <c r="X299" s="100"/>
      <c r="Z299" s="100"/>
      <c r="AD299" s="100"/>
      <c r="AF299" s="100"/>
      <c r="AI299" s="100"/>
      <c r="AJ299" s="100"/>
      <c r="AM299" s="100"/>
      <c r="AN299" s="100"/>
      <c r="AP299" s="100"/>
      <c r="AR299" s="101"/>
      <c r="AW299" s="100"/>
      <c r="AY299" s="100"/>
      <c r="BA299" s="100"/>
    </row>
    <row r="300">
      <c r="J300" s="100"/>
      <c r="L300" s="100"/>
      <c r="P300" s="100"/>
      <c r="R300" s="100"/>
      <c r="T300" s="100"/>
      <c r="X300" s="100"/>
      <c r="Z300" s="100"/>
      <c r="AD300" s="100"/>
      <c r="AF300" s="100"/>
      <c r="AI300" s="100"/>
      <c r="AJ300" s="100"/>
      <c r="AM300" s="100"/>
      <c r="AN300" s="100"/>
      <c r="AP300" s="100"/>
      <c r="AR300" s="101"/>
      <c r="AW300" s="100"/>
      <c r="AY300" s="100"/>
      <c r="BA300" s="100"/>
    </row>
    <row r="301">
      <c r="J301" s="100"/>
      <c r="L301" s="100"/>
      <c r="P301" s="100"/>
      <c r="R301" s="100"/>
      <c r="T301" s="100"/>
      <c r="X301" s="100"/>
      <c r="Z301" s="100"/>
      <c r="AD301" s="100"/>
      <c r="AF301" s="100"/>
      <c r="AI301" s="100"/>
      <c r="AJ301" s="100"/>
      <c r="AM301" s="100"/>
      <c r="AN301" s="100"/>
      <c r="AP301" s="100"/>
      <c r="AR301" s="101"/>
      <c r="AW301" s="100"/>
      <c r="AY301" s="100"/>
      <c r="BA301" s="100"/>
    </row>
    <row r="302">
      <c r="J302" s="100"/>
      <c r="L302" s="100"/>
      <c r="P302" s="100"/>
      <c r="R302" s="100"/>
      <c r="T302" s="100"/>
      <c r="X302" s="100"/>
      <c r="Z302" s="100"/>
      <c r="AD302" s="100"/>
      <c r="AF302" s="100"/>
      <c r="AI302" s="100"/>
      <c r="AJ302" s="100"/>
      <c r="AM302" s="100"/>
      <c r="AN302" s="100"/>
      <c r="AP302" s="100"/>
      <c r="AR302" s="101"/>
      <c r="AW302" s="100"/>
      <c r="AY302" s="100"/>
      <c r="BA302" s="100"/>
    </row>
    <row r="303">
      <c r="J303" s="100"/>
      <c r="L303" s="100"/>
      <c r="P303" s="100"/>
      <c r="R303" s="100"/>
      <c r="T303" s="100"/>
      <c r="X303" s="100"/>
      <c r="Z303" s="100"/>
      <c r="AD303" s="100"/>
      <c r="AF303" s="100"/>
      <c r="AI303" s="100"/>
      <c r="AJ303" s="100"/>
      <c r="AM303" s="100"/>
      <c r="AN303" s="100"/>
      <c r="AP303" s="100"/>
      <c r="AR303" s="101"/>
      <c r="AW303" s="100"/>
      <c r="AY303" s="100"/>
      <c r="BA303" s="100"/>
    </row>
    <row r="304">
      <c r="J304" s="100"/>
      <c r="L304" s="100"/>
      <c r="P304" s="100"/>
      <c r="R304" s="100"/>
      <c r="T304" s="100"/>
      <c r="X304" s="100"/>
      <c r="Z304" s="100"/>
      <c r="AD304" s="100"/>
      <c r="AF304" s="100"/>
      <c r="AI304" s="100"/>
      <c r="AJ304" s="100"/>
      <c r="AM304" s="100"/>
      <c r="AN304" s="100"/>
      <c r="AP304" s="100"/>
      <c r="AR304" s="101"/>
      <c r="AW304" s="100"/>
      <c r="AY304" s="100"/>
      <c r="BA304" s="100"/>
    </row>
    <row r="305">
      <c r="J305" s="100"/>
      <c r="L305" s="100"/>
      <c r="P305" s="100"/>
      <c r="R305" s="100"/>
      <c r="T305" s="100"/>
      <c r="X305" s="100"/>
      <c r="Z305" s="100"/>
      <c r="AD305" s="100"/>
      <c r="AF305" s="100"/>
      <c r="AI305" s="100"/>
      <c r="AJ305" s="100"/>
      <c r="AM305" s="100"/>
      <c r="AN305" s="100"/>
      <c r="AP305" s="100"/>
      <c r="AR305" s="101"/>
      <c r="AW305" s="100"/>
      <c r="AY305" s="100"/>
      <c r="BA305" s="100"/>
    </row>
    <row r="306">
      <c r="J306" s="100"/>
      <c r="L306" s="100"/>
      <c r="P306" s="100"/>
      <c r="R306" s="100"/>
      <c r="T306" s="100"/>
      <c r="X306" s="100"/>
      <c r="Z306" s="100"/>
      <c r="AD306" s="100"/>
      <c r="AF306" s="100"/>
      <c r="AI306" s="100"/>
      <c r="AJ306" s="100"/>
      <c r="AM306" s="100"/>
      <c r="AN306" s="100"/>
      <c r="AP306" s="100"/>
      <c r="AR306" s="101"/>
      <c r="AW306" s="100"/>
      <c r="AY306" s="100"/>
      <c r="BA306" s="100"/>
    </row>
    <row r="307">
      <c r="J307" s="100"/>
      <c r="L307" s="100"/>
      <c r="P307" s="100"/>
      <c r="R307" s="100"/>
      <c r="T307" s="100"/>
      <c r="X307" s="100"/>
      <c r="Z307" s="100"/>
      <c r="AD307" s="100"/>
      <c r="AF307" s="100"/>
      <c r="AI307" s="100"/>
      <c r="AJ307" s="100"/>
      <c r="AM307" s="100"/>
      <c r="AN307" s="100"/>
      <c r="AP307" s="100"/>
      <c r="AR307" s="101"/>
      <c r="AW307" s="100"/>
      <c r="AY307" s="100"/>
      <c r="BA307" s="100"/>
    </row>
    <row r="308">
      <c r="J308" s="100"/>
      <c r="L308" s="100"/>
      <c r="P308" s="100"/>
      <c r="R308" s="100"/>
      <c r="T308" s="100"/>
      <c r="X308" s="100"/>
      <c r="Z308" s="100"/>
      <c r="AD308" s="100"/>
      <c r="AF308" s="100"/>
      <c r="AI308" s="100"/>
      <c r="AJ308" s="100"/>
      <c r="AM308" s="100"/>
      <c r="AN308" s="100"/>
      <c r="AP308" s="100"/>
      <c r="AR308" s="101"/>
      <c r="AW308" s="100"/>
      <c r="AY308" s="100"/>
      <c r="BA308" s="100"/>
    </row>
    <row r="309">
      <c r="J309" s="100"/>
      <c r="L309" s="100"/>
      <c r="P309" s="100"/>
      <c r="R309" s="100"/>
      <c r="T309" s="100"/>
      <c r="X309" s="100"/>
      <c r="Z309" s="100"/>
      <c r="AD309" s="100"/>
      <c r="AF309" s="100"/>
      <c r="AI309" s="100"/>
      <c r="AJ309" s="100"/>
      <c r="AM309" s="100"/>
      <c r="AN309" s="100"/>
      <c r="AP309" s="100"/>
      <c r="AR309" s="101"/>
      <c r="AW309" s="100"/>
      <c r="AY309" s="100"/>
      <c r="BA309" s="100"/>
    </row>
    <row r="310">
      <c r="J310" s="100"/>
      <c r="L310" s="100"/>
      <c r="P310" s="100"/>
      <c r="R310" s="100"/>
      <c r="T310" s="100"/>
      <c r="X310" s="100"/>
      <c r="Z310" s="100"/>
      <c r="AD310" s="100"/>
      <c r="AF310" s="100"/>
      <c r="AI310" s="100"/>
      <c r="AJ310" s="100"/>
      <c r="AM310" s="100"/>
      <c r="AN310" s="100"/>
      <c r="AP310" s="100"/>
      <c r="AR310" s="101"/>
      <c r="AW310" s="100"/>
      <c r="AY310" s="100"/>
      <c r="BA310" s="100"/>
    </row>
    <row r="311">
      <c r="J311" s="100"/>
      <c r="L311" s="100"/>
      <c r="P311" s="100"/>
      <c r="R311" s="100"/>
      <c r="T311" s="100"/>
      <c r="X311" s="100"/>
      <c r="Z311" s="100"/>
      <c r="AD311" s="100"/>
      <c r="AF311" s="100"/>
      <c r="AI311" s="100"/>
      <c r="AJ311" s="100"/>
      <c r="AM311" s="100"/>
      <c r="AN311" s="100"/>
      <c r="AP311" s="100"/>
      <c r="AR311" s="101"/>
      <c r="AW311" s="100"/>
      <c r="AY311" s="100"/>
      <c r="BA311" s="100"/>
    </row>
    <row r="312">
      <c r="J312" s="100"/>
      <c r="L312" s="100"/>
      <c r="P312" s="100"/>
      <c r="R312" s="100"/>
      <c r="T312" s="100"/>
      <c r="X312" s="100"/>
      <c r="Z312" s="100"/>
      <c r="AD312" s="100"/>
      <c r="AF312" s="100"/>
      <c r="AI312" s="100"/>
      <c r="AJ312" s="100"/>
      <c r="AM312" s="100"/>
      <c r="AN312" s="100"/>
      <c r="AP312" s="100"/>
      <c r="AR312" s="101"/>
      <c r="AW312" s="100"/>
      <c r="AY312" s="100"/>
      <c r="BA312" s="100"/>
    </row>
    <row r="313">
      <c r="J313" s="100"/>
      <c r="L313" s="100"/>
      <c r="P313" s="100"/>
      <c r="R313" s="100"/>
      <c r="T313" s="100"/>
      <c r="X313" s="100"/>
      <c r="Z313" s="100"/>
      <c r="AD313" s="100"/>
      <c r="AF313" s="100"/>
      <c r="AI313" s="100"/>
      <c r="AJ313" s="100"/>
      <c r="AM313" s="100"/>
      <c r="AN313" s="100"/>
      <c r="AP313" s="100"/>
      <c r="AR313" s="101"/>
      <c r="AW313" s="100"/>
      <c r="AY313" s="100"/>
      <c r="BA313" s="100"/>
    </row>
    <row r="314">
      <c r="J314" s="100"/>
      <c r="L314" s="100"/>
      <c r="P314" s="100"/>
      <c r="R314" s="100"/>
      <c r="T314" s="100"/>
      <c r="X314" s="100"/>
      <c r="Z314" s="100"/>
      <c r="AD314" s="100"/>
      <c r="AF314" s="100"/>
      <c r="AI314" s="100"/>
      <c r="AJ314" s="100"/>
      <c r="AM314" s="100"/>
      <c r="AN314" s="100"/>
      <c r="AP314" s="100"/>
      <c r="AR314" s="101"/>
      <c r="AW314" s="100"/>
      <c r="AY314" s="100"/>
      <c r="BA314" s="100"/>
    </row>
    <row r="315">
      <c r="J315" s="100"/>
      <c r="L315" s="100"/>
      <c r="P315" s="100"/>
      <c r="R315" s="100"/>
      <c r="T315" s="100"/>
      <c r="X315" s="100"/>
      <c r="Z315" s="100"/>
      <c r="AD315" s="100"/>
      <c r="AF315" s="100"/>
      <c r="AI315" s="100"/>
      <c r="AJ315" s="100"/>
      <c r="AM315" s="100"/>
      <c r="AN315" s="100"/>
      <c r="AP315" s="100"/>
      <c r="AR315" s="101"/>
      <c r="AW315" s="100"/>
      <c r="AY315" s="100"/>
      <c r="BA315" s="100"/>
    </row>
    <row r="316">
      <c r="J316" s="100"/>
      <c r="L316" s="100"/>
      <c r="P316" s="100"/>
      <c r="R316" s="100"/>
      <c r="T316" s="100"/>
      <c r="X316" s="100"/>
      <c r="Z316" s="100"/>
      <c r="AD316" s="100"/>
      <c r="AF316" s="100"/>
      <c r="AI316" s="100"/>
      <c r="AJ316" s="100"/>
      <c r="AM316" s="100"/>
      <c r="AN316" s="100"/>
      <c r="AP316" s="100"/>
      <c r="AR316" s="101"/>
      <c r="AW316" s="100"/>
      <c r="AY316" s="100"/>
      <c r="BA316" s="100"/>
    </row>
    <row r="317">
      <c r="J317" s="100"/>
      <c r="L317" s="100"/>
      <c r="P317" s="100"/>
      <c r="R317" s="100"/>
      <c r="T317" s="100"/>
      <c r="X317" s="100"/>
      <c r="Z317" s="100"/>
      <c r="AD317" s="100"/>
      <c r="AF317" s="100"/>
      <c r="AI317" s="100"/>
      <c r="AJ317" s="100"/>
      <c r="AM317" s="100"/>
      <c r="AN317" s="100"/>
      <c r="AP317" s="100"/>
      <c r="AR317" s="101"/>
      <c r="AW317" s="100"/>
      <c r="AY317" s="100"/>
      <c r="BA317" s="100"/>
    </row>
    <row r="318">
      <c r="J318" s="100"/>
      <c r="L318" s="100"/>
      <c r="P318" s="100"/>
      <c r="R318" s="100"/>
      <c r="T318" s="100"/>
      <c r="X318" s="100"/>
      <c r="Z318" s="100"/>
      <c r="AD318" s="100"/>
      <c r="AF318" s="100"/>
      <c r="AI318" s="100"/>
      <c r="AJ318" s="100"/>
      <c r="AM318" s="100"/>
      <c r="AN318" s="100"/>
      <c r="AP318" s="100"/>
      <c r="AR318" s="101"/>
      <c r="AW318" s="100"/>
      <c r="AY318" s="100"/>
      <c r="BA318" s="100"/>
    </row>
    <row r="319">
      <c r="J319" s="100"/>
      <c r="L319" s="100"/>
      <c r="P319" s="100"/>
      <c r="R319" s="100"/>
      <c r="T319" s="100"/>
      <c r="X319" s="100"/>
      <c r="Z319" s="100"/>
      <c r="AD319" s="100"/>
      <c r="AF319" s="100"/>
      <c r="AI319" s="100"/>
      <c r="AJ319" s="100"/>
      <c r="AM319" s="100"/>
      <c r="AN319" s="100"/>
      <c r="AP319" s="100"/>
      <c r="AR319" s="101"/>
      <c r="AW319" s="100"/>
      <c r="AY319" s="100"/>
      <c r="BA319" s="100"/>
    </row>
    <row r="320">
      <c r="J320" s="100"/>
      <c r="L320" s="100"/>
      <c r="P320" s="100"/>
      <c r="R320" s="100"/>
      <c r="T320" s="100"/>
      <c r="X320" s="100"/>
      <c r="Z320" s="100"/>
      <c r="AD320" s="100"/>
      <c r="AF320" s="100"/>
      <c r="AI320" s="100"/>
      <c r="AJ320" s="100"/>
      <c r="AM320" s="100"/>
      <c r="AN320" s="100"/>
      <c r="AP320" s="100"/>
      <c r="AR320" s="101"/>
      <c r="AW320" s="100"/>
      <c r="AY320" s="100"/>
      <c r="BA320" s="100"/>
    </row>
    <row r="321">
      <c r="J321" s="100"/>
      <c r="L321" s="100"/>
      <c r="P321" s="100"/>
      <c r="R321" s="100"/>
      <c r="T321" s="100"/>
      <c r="X321" s="100"/>
      <c r="Z321" s="100"/>
      <c r="AD321" s="100"/>
      <c r="AF321" s="100"/>
      <c r="AI321" s="100"/>
      <c r="AJ321" s="100"/>
      <c r="AM321" s="100"/>
      <c r="AN321" s="100"/>
      <c r="AP321" s="100"/>
      <c r="AR321" s="101"/>
      <c r="AW321" s="100"/>
      <c r="AY321" s="100"/>
      <c r="BA321" s="100"/>
    </row>
    <row r="322">
      <c r="J322" s="100"/>
      <c r="L322" s="100"/>
      <c r="P322" s="100"/>
      <c r="R322" s="100"/>
      <c r="T322" s="100"/>
      <c r="X322" s="100"/>
      <c r="Z322" s="100"/>
      <c r="AD322" s="100"/>
      <c r="AF322" s="100"/>
      <c r="AI322" s="100"/>
      <c r="AJ322" s="100"/>
      <c r="AM322" s="100"/>
      <c r="AN322" s="100"/>
      <c r="AP322" s="100"/>
      <c r="AR322" s="101"/>
      <c r="AW322" s="100"/>
      <c r="AY322" s="100"/>
      <c r="BA322" s="100"/>
    </row>
    <row r="323">
      <c r="J323" s="100"/>
      <c r="L323" s="100"/>
      <c r="P323" s="100"/>
      <c r="R323" s="100"/>
      <c r="T323" s="100"/>
      <c r="X323" s="100"/>
      <c r="Z323" s="100"/>
      <c r="AD323" s="100"/>
      <c r="AF323" s="100"/>
      <c r="AI323" s="100"/>
      <c r="AJ323" s="100"/>
      <c r="AM323" s="100"/>
      <c r="AN323" s="100"/>
      <c r="AP323" s="100"/>
      <c r="AR323" s="101"/>
      <c r="AW323" s="100"/>
      <c r="AY323" s="100"/>
      <c r="BA323" s="100"/>
    </row>
    <row r="324">
      <c r="J324" s="100"/>
      <c r="L324" s="100"/>
      <c r="P324" s="100"/>
      <c r="R324" s="100"/>
      <c r="T324" s="100"/>
      <c r="X324" s="100"/>
      <c r="Z324" s="100"/>
      <c r="AD324" s="100"/>
      <c r="AF324" s="100"/>
      <c r="AI324" s="100"/>
      <c r="AJ324" s="100"/>
      <c r="AM324" s="100"/>
      <c r="AN324" s="100"/>
      <c r="AP324" s="100"/>
      <c r="AR324" s="101"/>
      <c r="AW324" s="100"/>
      <c r="AY324" s="100"/>
      <c r="BA324" s="100"/>
    </row>
    <row r="325">
      <c r="J325" s="100"/>
      <c r="L325" s="100"/>
      <c r="P325" s="100"/>
      <c r="R325" s="100"/>
      <c r="T325" s="100"/>
      <c r="X325" s="100"/>
      <c r="Z325" s="100"/>
      <c r="AD325" s="100"/>
      <c r="AF325" s="100"/>
      <c r="AI325" s="100"/>
      <c r="AJ325" s="100"/>
      <c r="AM325" s="100"/>
      <c r="AN325" s="100"/>
      <c r="AP325" s="100"/>
      <c r="AR325" s="101"/>
      <c r="AW325" s="100"/>
      <c r="AY325" s="100"/>
      <c r="BA325" s="100"/>
    </row>
    <row r="326">
      <c r="J326" s="100"/>
      <c r="L326" s="100"/>
      <c r="P326" s="100"/>
      <c r="R326" s="100"/>
      <c r="T326" s="100"/>
      <c r="X326" s="100"/>
      <c r="Z326" s="100"/>
      <c r="AD326" s="100"/>
      <c r="AF326" s="100"/>
      <c r="AI326" s="100"/>
      <c r="AJ326" s="100"/>
      <c r="AM326" s="100"/>
      <c r="AN326" s="100"/>
      <c r="AP326" s="100"/>
      <c r="AR326" s="101"/>
      <c r="AW326" s="100"/>
      <c r="AY326" s="100"/>
      <c r="BA326" s="100"/>
    </row>
    <row r="327">
      <c r="J327" s="100"/>
      <c r="L327" s="100"/>
      <c r="P327" s="100"/>
      <c r="R327" s="100"/>
      <c r="T327" s="100"/>
      <c r="X327" s="100"/>
      <c r="Z327" s="100"/>
      <c r="AD327" s="100"/>
      <c r="AF327" s="100"/>
      <c r="AI327" s="100"/>
      <c r="AJ327" s="100"/>
      <c r="AM327" s="100"/>
      <c r="AN327" s="100"/>
      <c r="AP327" s="100"/>
      <c r="AR327" s="101"/>
      <c r="AW327" s="100"/>
      <c r="AY327" s="100"/>
      <c r="BA327" s="100"/>
    </row>
    <row r="328">
      <c r="J328" s="100"/>
      <c r="L328" s="100"/>
      <c r="P328" s="100"/>
      <c r="R328" s="100"/>
      <c r="T328" s="100"/>
      <c r="X328" s="100"/>
      <c r="Z328" s="100"/>
      <c r="AD328" s="100"/>
      <c r="AF328" s="100"/>
      <c r="AI328" s="100"/>
      <c r="AJ328" s="100"/>
      <c r="AM328" s="100"/>
      <c r="AN328" s="100"/>
      <c r="AP328" s="100"/>
      <c r="AR328" s="101"/>
      <c r="AW328" s="100"/>
      <c r="AY328" s="100"/>
      <c r="BA328" s="100"/>
    </row>
    <row r="329">
      <c r="J329" s="100"/>
      <c r="L329" s="100"/>
      <c r="P329" s="100"/>
      <c r="R329" s="100"/>
      <c r="T329" s="100"/>
      <c r="X329" s="100"/>
      <c r="Z329" s="100"/>
      <c r="AD329" s="100"/>
      <c r="AF329" s="100"/>
      <c r="AI329" s="100"/>
      <c r="AJ329" s="100"/>
      <c r="AM329" s="100"/>
      <c r="AN329" s="100"/>
      <c r="AP329" s="100"/>
      <c r="AR329" s="101"/>
      <c r="AW329" s="100"/>
      <c r="AY329" s="100"/>
      <c r="BA329" s="100"/>
    </row>
    <row r="330">
      <c r="J330" s="100"/>
      <c r="L330" s="100"/>
      <c r="P330" s="100"/>
      <c r="R330" s="100"/>
      <c r="T330" s="100"/>
      <c r="X330" s="100"/>
      <c r="Z330" s="100"/>
      <c r="AD330" s="100"/>
      <c r="AF330" s="100"/>
      <c r="AI330" s="100"/>
      <c r="AJ330" s="100"/>
      <c r="AM330" s="100"/>
      <c r="AN330" s="100"/>
      <c r="AP330" s="100"/>
      <c r="AR330" s="101"/>
      <c r="AW330" s="100"/>
      <c r="AY330" s="100"/>
      <c r="BA330" s="100"/>
    </row>
    <row r="331">
      <c r="J331" s="100"/>
      <c r="L331" s="100"/>
      <c r="P331" s="100"/>
      <c r="R331" s="100"/>
      <c r="T331" s="100"/>
      <c r="X331" s="100"/>
      <c r="Z331" s="100"/>
      <c r="AD331" s="100"/>
      <c r="AF331" s="100"/>
      <c r="AI331" s="100"/>
      <c r="AJ331" s="100"/>
      <c r="AM331" s="100"/>
      <c r="AN331" s="100"/>
      <c r="AP331" s="100"/>
      <c r="AR331" s="101"/>
      <c r="AW331" s="100"/>
      <c r="AY331" s="100"/>
      <c r="BA331" s="100"/>
    </row>
    <row r="332">
      <c r="J332" s="100"/>
      <c r="L332" s="100"/>
      <c r="P332" s="100"/>
      <c r="R332" s="100"/>
      <c r="T332" s="100"/>
      <c r="X332" s="100"/>
      <c r="Z332" s="100"/>
      <c r="AD332" s="100"/>
      <c r="AF332" s="100"/>
      <c r="AI332" s="100"/>
      <c r="AJ332" s="100"/>
      <c r="AM332" s="100"/>
      <c r="AN332" s="100"/>
      <c r="AP332" s="100"/>
      <c r="AR332" s="101"/>
      <c r="AW332" s="100"/>
      <c r="AY332" s="100"/>
      <c r="BA332" s="100"/>
    </row>
    <row r="333">
      <c r="J333" s="100"/>
      <c r="L333" s="100"/>
      <c r="P333" s="100"/>
      <c r="R333" s="100"/>
      <c r="T333" s="100"/>
      <c r="X333" s="100"/>
      <c r="Z333" s="100"/>
      <c r="AD333" s="100"/>
      <c r="AF333" s="100"/>
      <c r="AI333" s="100"/>
      <c r="AJ333" s="100"/>
      <c r="AM333" s="100"/>
      <c r="AN333" s="100"/>
      <c r="AP333" s="100"/>
      <c r="AR333" s="101"/>
      <c r="AW333" s="100"/>
      <c r="AY333" s="100"/>
      <c r="BA333" s="100"/>
    </row>
    <row r="334">
      <c r="J334" s="100"/>
      <c r="L334" s="100"/>
      <c r="P334" s="100"/>
      <c r="R334" s="100"/>
      <c r="T334" s="100"/>
      <c r="X334" s="100"/>
      <c r="Z334" s="100"/>
      <c r="AD334" s="100"/>
      <c r="AF334" s="100"/>
      <c r="AI334" s="100"/>
      <c r="AJ334" s="100"/>
      <c r="AM334" s="100"/>
      <c r="AN334" s="100"/>
      <c r="AP334" s="100"/>
      <c r="AR334" s="101"/>
      <c r="AW334" s="100"/>
      <c r="AY334" s="100"/>
      <c r="BA334" s="100"/>
    </row>
    <row r="335">
      <c r="J335" s="100"/>
      <c r="L335" s="100"/>
      <c r="P335" s="100"/>
      <c r="R335" s="100"/>
      <c r="T335" s="100"/>
      <c r="X335" s="100"/>
      <c r="Z335" s="100"/>
      <c r="AD335" s="100"/>
      <c r="AF335" s="100"/>
      <c r="AI335" s="100"/>
      <c r="AJ335" s="100"/>
      <c r="AM335" s="100"/>
      <c r="AN335" s="100"/>
      <c r="AP335" s="100"/>
      <c r="AR335" s="101"/>
      <c r="AW335" s="100"/>
      <c r="AY335" s="100"/>
      <c r="BA335" s="100"/>
    </row>
    <row r="336">
      <c r="J336" s="100"/>
      <c r="L336" s="100"/>
      <c r="P336" s="100"/>
      <c r="R336" s="100"/>
      <c r="T336" s="100"/>
      <c r="X336" s="100"/>
      <c r="Z336" s="100"/>
      <c r="AD336" s="100"/>
      <c r="AF336" s="100"/>
      <c r="AI336" s="100"/>
      <c r="AJ336" s="100"/>
      <c r="AM336" s="100"/>
      <c r="AN336" s="100"/>
      <c r="AP336" s="100"/>
      <c r="AR336" s="101"/>
      <c r="AW336" s="100"/>
      <c r="AY336" s="100"/>
      <c r="BA336" s="100"/>
    </row>
    <row r="337">
      <c r="J337" s="100"/>
      <c r="L337" s="100"/>
      <c r="P337" s="100"/>
      <c r="R337" s="100"/>
      <c r="T337" s="100"/>
      <c r="X337" s="100"/>
      <c r="Z337" s="100"/>
      <c r="AD337" s="100"/>
      <c r="AF337" s="100"/>
      <c r="AI337" s="100"/>
      <c r="AJ337" s="100"/>
      <c r="AM337" s="100"/>
      <c r="AN337" s="100"/>
      <c r="AP337" s="100"/>
      <c r="AR337" s="101"/>
      <c r="AW337" s="100"/>
      <c r="AY337" s="100"/>
      <c r="BA337" s="100"/>
    </row>
    <row r="338">
      <c r="J338" s="100"/>
      <c r="L338" s="100"/>
      <c r="P338" s="100"/>
      <c r="R338" s="100"/>
      <c r="T338" s="100"/>
      <c r="X338" s="100"/>
      <c r="Z338" s="100"/>
      <c r="AD338" s="100"/>
      <c r="AF338" s="100"/>
      <c r="AI338" s="100"/>
      <c r="AJ338" s="100"/>
      <c r="AM338" s="100"/>
      <c r="AN338" s="100"/>
      <c r="AP338" s="100"/>
      <c r="AR338" s="101"/>
      <c r="AW338" s="100"/>
      <c r="AY338" s="100"/>
      <c r="BA338" s="100"/>
    </row>
    <row r="339">
      <c r="J339" s="100"/>
      <c r="L339" s="100"/>
      <c r="P339" s="100"/>
      <c r="R339" s="100"/>
      <c r="T339" s="100"/>
      <c r="X339" s="100"/>
      <c r="Z339" s="100"/>
      <c r="AD339" s="100"/>
      <c r="AF339" s="100"/>
      <c r="AI339" s="100"/>
      <c r="AJ339" s="100"/>
      <c r="AM339" s="100"/>
      <c r="AN339" s="100"/>
      <c r="AP339" s="100"/>
      <c r="AR339" s="101"/>
      <c r="AW339" s="100"/>
      <c r="AY339" s="100"/>
      <c r="BA339" s="100"/>
    </row>
    <row r="340">
      <c r="J340" s="100"/>
      <c r="L340" s="100"/>
      <c r="P340" s="100"/>
      <c r="R340" s="100"/>
      <c r="T340" s="100"/>
      <c r="X340" s="100"/>
      <c r="Z340" s="100"/>
      <c r="AD340" s="100"/>
      <c r="AF340" s="100"/>
      <c r="AI340" s="100"/>
      <c r="AJ340" s="100"/>
      <c r="AM340" s="100"/>
      <c r="AN340" s="100"/>
      <c r="AP340" s="100"/>
      <c r="AR340" s="101"/>
      <c r="AW340" s="100"/>
      <c r="AY340" s="100"/>
      <c r="BA340" s="100"/>
    </row>
    <row r="341">
      <c r="J341" s="100"/>
      <c r="L341" s="100"/>
      <c r="P341" s="100"/>
      <c r="R341" s="100"/>
      <c r="T341" s="100"/>
      <c r="X341" s="100"/>
      <c r="Z341" s="100"/>
      <c r="AD341" s="100"/>
      <c r="AF341" s="100"/>
      <c r="AI341" s="100"/>
      <c r="AJ341" s="100"/>
      <c r="AM341" s="100"/>
      <c r="AN341" s="100"/>
      <c r="AP341" s="100"/>
      <c r="AR341" s="101"/>
      <c r="AW341" s="100"/>
      <c r="AY341" s="100"/>
      <c r="BA341" s="100"/>
    </row>
    <row r="342">
      <c r="J342" s="100"/>
      <c r="L342" s="100"/>
      <c r="P342" s="100"/>
      <c r="R342" s="100"/>
      <c r="T342" s="100"/>
      <c r="X342" s="100"/>
      <c r="Z342" s="100"/>
      <c r="AD342" s="100"/>
      <c r="AF342" s="100"/>
      <c r="AI342" s="100"/>
      <c r="AJ342" s="100"/>
      <c r="AM342" s="100"/>
      <c r="AN342" s="100"/>
      <c r="AP342" s="100"/>
      <c r="AR342" s="101"/>
      <c r="AW342" s="100"/>
      <c r="AY342" s="100"/>
      <c r="BA342" s="100"/>
    </row>
    <row r="343">
      <c r="J343" s="100"/>
      <c r="L343" s="100"/>
      <c r="P343" s="100"/>
      <c r="R343" s="100"/>
      <c r="T343" s="100"/>
      <c r="X343" s="100"/>
      <c r="Z343" s="100"/>
      <c r="AD343" s="100"/>
      <c r="AF343" s="100"/>
      <c r="AI343" s="100"/>
      <c r="AJ343" s="100"/>
      <c r="AM343" s="100"/>
      <c r="AN343" s="100"/>
      <c r="AP343" s="100"/>
      <c r="AR343" s="101"/>
      <c r="AW343" s="100"/>
      <c r="AY343" s="100"/>
      <c r="BA343" s="100"/>
    </row>
    <row r="344">
      <c r="J344" s="100"/>
      <c r="L344" s="100"/>
      <c r="P344" s="100"/>
      <c r="R344" s="100"/>
      <c r="T344" s="100"/>
      <c r="X344" s="100"/>
      <c r="Z344" s="100"/>
      <c r="AD344" s="100"/>
      <c r="AF344" s="100"/>
      <c r="AI344" s="100"/>
      <c r="AJ344" s="100"/>
      <c r="AM344" s="100"/>
      <c r="AN344" s="100"/>
      <c r="AP344" s="100"/>
      <c r="AR344" s="101"/>
      <c r="AW344" s="100"/>
      <c r="AY344" s="100"/>
      <c r="BA344" s="100"/>
    </row>
    <row r="345">
      <c r="J345" s="100"/>
      <c r="L345" s="100"/>
      <c r="P345" s="100"/>
      <c r="R345" s="100"/>
      <c r="T345" s="100"/>
      <c r="X345" s="100"/>
      <c r="Z345" s="100"/>
      <c r="AD345" s="100"/>
      <c r="AF345" s="100"/>
      <c r="AI345" s="100"/>
      <c r="AJ345" s="100"/>
      <c r="AM345" s="100"/>
      <c r="AN345" s="100"/>
      <c r="AP345" s="100"/>
      <c r="AR345" s="101"/>
      <c r="AW345" s="100"/>
      <c r="AY345" s="100"/>
      <c r="BA345" s="100"/>
    </row>
    <row r="346">
      <c r="J346" s="100"/>
      <c r="L346" s="100"/>
      <c r="P346" s="100"/>
      <c r="R346" s="100"/>
      <c r="T346" s="100"/>
      <c r="X346" s="100"/>
      <c r="Z346" s="100"/>
      <c r="AD346" s="100"/>
      <c r="AF346" s="100"/>
      <c r="AI346" s="100"/>
      <c r="AJ346" s="100"/>
      <c r="AM346" s="100"/>
      <c r="AN346" s="100"/>
      <c r="AP346" s="100"/>
      <c r="AR346" s="101"/>
      <c r="AW346" s="100"/>
      <c r="AY346" s="100"/>
      <c r="BA346" s="100"/>
    </row>
    <row r="347">
      <c r="J347" s="100"/>
      <c r="L347" s="100"/>
      <c r="P347" s="100"/>
      <c r="R347" s="100"/>
      <c r="T347" s="100"/>
      <c r="X347" s="100"/>
      <c r="Z347" s="100"/>
      <c r="AD347" s="100"/>
      <c r="AF347" s="100"/>
      <c r="AI347" s="100"/>
      <c r="AJ347" s="100"/>
      <c r="AM347" s="100"/>
      <c r="AN347" s="100"/>
      <c r="AP347" s="100"/>
      <c r="AR347" s="101"/>
      <c r="AW347" s="100"/>
      <c r="AY347" s="100"/>
      <c r="BA347" s="100"/>
    </row>
    <row r="348">
      <c r="J348" s="100"/>
      <c r="L348" s="100"/>
      <c r="P348" s="100"/>
      <c r="R348" s="100"/>
      <c r="T348" s="100"/>
      <c r="X348" s="100"/>
      <c r="Z348" s="100"/>
      <c r="AD348" s="100"/>
      <c r="AF348" s="100"/>
      <c r="AI348" s="100"/>
      <c r="AJ348" s="100"/>
      <c r="AM348" s="100"/>
      <c r="AN348" s="100"/>
      <c r="AP348" s="100"/>
      <c r="AR348" s="101"/>
      <c r="AW348" s="100"/>
      <c r="AY348" s="100"/>
      <c r="BA348" s="100"/>
    </row>
    <row r="349">
      <c r="J349" s="100"/>
      <c r="L349" s="100"/>
      <c r="P349" s="100"/>
      <c r="R349" s="100"/>
      <c r="T349" s="100"/>
      <c r="X349" s="100"/>
      <c r="Z349" s="100"/>
      <c r="AD349" s="100"/>
      <c r="AF349" s="100"/>
      <c r="AI349" s="100"/>
      <c r="AJ349" s="100"/>
      <c r="AM349" s="100"/>
      <c r="AN349" s="100"/>
      <c r="AP349" s="100"/>
      <c r="AR349" s="101"/>
      <c r="AW349" s="100"/>
      <c r="AY349" s="100"/>
      <c r="BA349" s="100"/>
    </row>
    <row r="350">
      <c r="J350" s="100"/>
      <c r="L350" s="100"/>
      <c r="P350" s="100"/>
      <c r="R350" s="100"/>
      <c r="T350" s="100"/>
      <c r="X350" s="100"/>
      <c r="Z350" s="100"/>
      <c r="AD350" s="100"/>
      <c r="AF350" s="100"/>
      <c r="AI350" s="100"/>
      <c r="AJ350" s="100"/>
      <c r="AM350" s="100"/>
      <c r="AN350" s="100"/>
      <c r="AP350" s="100"/>
      <c r="AR350" s="101"/>
      <c r="AW350" s="100"/>
      <c r="AY350" s="100"/>
      <c r="BA350" s="100"/>
    </row>
    <row r="351">
      <c r="J351" s="100"/>
      <c r="L351" s="100"/>
      <c r="P351" s="100"/>
      <c r="R351" s="100"/>
      <c r="T351" s="100"/>
      <c r="X351" s="100"/>
      <c r="Z351" s="100"/>
      <c r="AD351" s="100"/>
      <c r="AF351" s="100"/>
      <c r="AI351" s="100"/>
      <c r="AJ351" s="100"/>
      <c r="AM351" s="100"/>
      <c r="AN351" s="100"/>
      <c r="AP351" s="100"/>
      <c r="AR351" s="101"/>
      <c r="AW351" s="100"/>
      <c r="AY351" s="100"/>
      <c r="BA351" s="100"/>
    </row>
    <row r="352">
      <c r="J352" s="100"/>
      <c r="L352" s="100"/>
      <c r="P352" s="100"/>
      <c r="R352" s="100"/>
      <c r="T352" s="100"/>
      <c r="X352" s="100"/>
      <c r="Z352" s="100"/>
      <c r="AD352" s="100"/>
      <c r="AF352" s="100"/>
      <c r="AI352" s="100"/>
      <c r="AJ352" s="100"/>
      <c r="AM352" s="100"/>
      <c r="AN352" s="100"/>
      <c r="AP352" s="100"/>
      <c r="AR352" s="101"/>
      <c r="AW352" s="100"/>
      <c r="AY352" s="100"/>
      <c r="BA352" s="100"/>
    </row>
    <row r="353">
      <c r="J353" s="100"/>
      <c r="L353" s="100"/>
      <c r="P353" s="100"/>
      <c r="R353" s="100"/>
      <c r="T353" s="100"/>
      <c r="X353" s="100"/>
      <c r="Z353" s="100"/>
      <c r="AD353" s="100"/>
      <c r="AF353" s="100"/>
      <c r="AI353" s="100"/>
      <c r="AJ353" s="100"/>
      <c r="AM353" s="100"/>
      <c r="AN353" s="100"/>
      <c r="AP353" s="100"/>
      <c r="AR353" s="101"/>
      <c r="AW353" s="100"/>
      <c r="AY353" s="100"/>
      <c r="BA353" s="100"/>
    </row>
    <row r="354">
      <c r="J354" s="100"/>
      <c r="L354" s="100"/>
      <c r="P354" s="100"/>
      <c r="R354" s="100"/>
      <c r="T354" s="100"/>
      <c r="X354" s="100"/>
      <c r="Z354" s="100"/>
      <c r="AD354" s="100"/>
      <c r="AF354" s="100"/>
      <c r="AI354" s="100"/>
      <c r="AJ354" s="100"/>
      <c r="AM354" s="100"/>
      <c r="AN354" s="100"/>
      <c r="AP354" s="100"/>
      <c r="AR354" s="101"/>
      <c r="AW354" s="100"/>
      <c r="AY354" s="100"/>
      <c r="BA354" s="100"/>
    </row>
    <row r="355">
      <c r="J355" s="100"/>
      <c r="L355" s="100"/>
      <c r="P355" s="100"/>
      <c r="R355" s="100"/>
      <c r="T355" s="100"/>
      <c r="X355" s="100"/>
      <c r="Z355" s="100"/>
      <c r="AD355" s="100"/>
      <c r="AF355" s="100"/>
      <c r="AI355" s="100"/>
      <c r="AJ355" s="100"/>
      <c r="AM355" s="100"/>
      <c r="AN355" s="100"/>
      <c r="AP355" s="100"/>
      <c r="AR355" s="101"/>
      <c r="AW355" s="100"/>
      <c r="AY355" s="100"/>
      <c r="BA355" s="100"/>
    </row>
    <row r="356">
      <c r="J356" s="100"/>
      <c r="L356" s="100"/>
      <c r="P356" s="100"/>
      <c r="R356" s="100"/>
      <c r="T356" s="100"/>
      <c r="X356" s="100"/>
      <c r="Z356" s="100"/>
      <c r="AD356" s="100"/>
      <c r="AF356" s="100"/>
      <c r="AI356" s="100"/>
      <c r="AJ356" s="100"/>
      <c r="AM356" s="100"/>
      <c r="AN356" s="100"/>
      <c r="AP356" s="100"/>
      <c r="AR356" s="101"/>
      <c r="AW356" s="100"/>
      <c r="AY356" s="100"/>
      <c r="BA356" s="100"/>
    </row>
    <row r="357">
      <c r="J357" s="100"/>
      <c r="L357" s="100"/>
      <c r="P357" s="100"/>
      <c r="R357" s="100"/>
      <c r="T357" s="100"/>
      <c r="X357" s="100"/>
      <c r="Z357" s="100"/>
      <c r="AD357" s="100"/>
      <c r="AF357" s="100"/>
      <c r="AI357" s="100"/>
      <c r="AJ357" s="100"/>
      <c r="AM357" s="100"/>
      <c r="AN357" s="100"/>
      <c r="AP357" s="100"/>
      <c r="AR357" s="101"/>
      <c r="AW357" s="100"/>
      <c r="AY357" s="100"/>
      <c r="BA357" s="100"/>
    </row>
    <row r="358">
      <c r="J358" s="100"/>
      <c r="L358" s="100"/>
      <c r="P358" s="100"/>
      <c r="R358" s="100"/>
      <c r="T358" s="100"/>
      <c r="X358" s="100"/>
      <c r="Z358" s="100"/>
      <c r="AD358" s="100"/>
      <c r="AF358" s="100"/>
      <c r="AI358" s="100"/>
      <c r="AJ358" s="100"/>
      <c r="AM358" s="100"/>
      <c r="AN358" s="100"/>
      <c r="AP358" s="100"/>
      <c r="AR358" s="101"/>
      <c r="AW358" s="100"/>
      <c r="AY358" s="100"/>
      <c r="BA358" s="100"/>
    </row>
    <row r="359">
      <c r="J359" s="100"/>
      <c r="L359" s="100"/>
      <c r="P359" s="100"/>
      <c r="R359" s="100"/>
      <c r="T359" s="100"/>
      <c r="X359" s="100"/>
      <c r="Z359" s="100"/>
      <c r="AD359" s="100"/>
      <c r="AF359" s="100"/>
      <c r="AI359" s="100"/>
      <c r="AJ359" s="100"/>
      <c r="AM359" s="100"/>
      <c r="AN359" s="100"/>
      <c r="AP359" s="100"/>
      <c r="AR359" s="101"/>
      <c r="AW359" s="100"/>
      <c r="AY359" s="100"/>
      <c r="BA359" s="100"/>
    </row>
    <row r="360">
      <c r="J360" s="100"/>
      <c r="L360" s="100"/>
      <c r="P360" s="100"/>
      <c r="R360" s="100"/>
      <c r="T360" s="100"/>
      <c r="X360" s="100"/>
      <c r="Z360" s="100"/>
      <c r="AD360" s="100"/>
      <c r="AF360" s="100"/>
      <c r="AI360" s="100"/>
      <c r="AJ360" s="100"/>
      <c r="AM360" s="100"/>
      <c r="AN360" s="100"/>
      <c r="AP360" s="100"/>
      <c r="AR360" s="101"/>
      <c r="AW360" s="100"/>
      <c r="AY360" s="100"/>
      <c r="BA360" s="100"/>
    </row>
    <row r="361">
      <c r="J361" s="100"/>
      <c r="L361" s="100"/>
      <c r="P361" s="100"/>
      <c r="R361" s="100"/>
      <c r="T361" s="100"/>
      <c r="X361" s="100"/>
      <c r="Z361" s="100"/>
      <c r="AD361" s="100"/>
      <c r="AF361" s="100"/>
      <c r="AI361" s="100"/>
      <c r="AJ361" s="100"/>
      <c r="AM361" s="100"/>
      <c r="AN361" s="100"/>
      <c r="AP361" s="100"/>
      <c r="AR361" s="101"/>
      <c r="AW361" s="100"/>
      <c r="AY361" s="100"/>
      <c r="BA361" s="100"/>
    </row>
    <row r="362">
      <c r="J362" s="100"/>
      <c r="L362" s="100"/>
      <c r="P362" s="100"/>
      <c r="R362" s="100"/>
      <c r="T362" s="100"/>
      <c r="X362" s="100"/>
      <c r="Z362" s="100"/>
      <c r="AD362" s="100"/>
      <c r="AF362" s="100"/>
      <c r="AI362" s="100"/>
      <c r="AJ362" s="100"/>
      <c r="AM362" s="100"/>
      <c r="AN362" s="100"/>
      <c r="AP362" s="100"/>
      <c r="AR362" s="101"/>
      <c r="AW362" s="100"/>
      <c r="AY362" s="100"/>
      <c r="BA362" s="100"/>
    </row>
    <row r="363">
      <c r="J363" s="100"/>
      <c r="L363" s="100"/>
      <c r="P363" s="100"/>
      <c r="R363" s="100"/>
      <c r="T363" s="100"/>
      <c r="X363" s="100"/>
      <c r="Z363" s="100"/>
      <c r="AD363" s="100"/>
      <c r="AF363" s="100"/>
      <c r="AI363" s="100"/>
      <c r="AJ363" s="100"/>
      <c r="AM363" s="100"/>
      <c r="AN363" s="100"/>
      <c r="AP363" s="100"/>
      <c r="AR363" s="101"/>
      <c r="AW363" s="100"/>
      <c r="AY363" s="100"/>
      <c r="BA363" s="100"/>
    </row>
    <row r="364">
      <c r="J364" s="100"/>
      <c r="L364" s="100"/>
      <c r="P364" s="100"/>
      <c r="R364" s="100"/>
      <c r="T364" s="100"/>
      <c r="X364" s="100"/>
      <c r="Z364" s="100"/>
      <c r="AD364" s="100"/>
      <c r="AF364" s="100"/>
      <c r="AI364" s="100"/>
      <c r="AJ364" s="100"/>
      <c r="AM364" s="100"/>
      <c r="AN364" s="100"/>
      <c r="AP364" s="100"/>
      <c r="AR364" s="101"/>
      <c r="AW364" s="100"/>
      <c r="AY364" s="100"/>
      <c r="BA364" s="100"/>
    </row>
    <row r="365">
      <c r="J365" s="100"/>
      <c r="L365" s="100"/>
      <c r="P365" s="100"/>
      <c r="R365" s="100"/>
      <c r="T365" s="100"/>
      <c r="X365" s="100"/>
      <c r="Z365" s="100"/>
      <c r="AD365" s="100"/>
      <c r="AF365" s="100"/>
      <c r="AI365" s="100"/>
      <c r="AJ365" s="100"/>
      <c r="AM365" s="100"/>
      <c r="AN365" s="100"/>
      <c r="AP365" s="100"/>
      <c r="AR365" s="101"/>
      <c r="AW365" s="100"/>
      <c r="AY365" s="100"/>
      <c r="BA365" s="100"/>
    </row>
    <row r="366">
      <c r="J366" s="100"/>
      <c r="L366" s="100"/>
      <c r="P366" s="100"/>
      <c r="R366" s="100"/>
      <c r="T366" s="100"/>
      <c r="X366" s="100"/>
      <c r="Z366" s="100"/>
      <c r="AD366" s="100"/>
      <c r="AF366" s="100"/>
      <c r="AI366" s="100"/>
      <c r="AJ366" s="100"/>
      <c r="AM366" s="100"/>
      <c r="AN366" s="100"/>
      <c r="AP366" s="100"/>
      <c r="AR366" s="101"/>
      <c r="AW366" s="100"/>
      <c r="AY366" s="100"/>
      <c r="BA366" s="100"/>
    </row>
    <row r="367">
      <c r="J367" s="100"/>
      <c r="L367" s="100"/>
      <c r="P367" s="100"/>
      <c r="R367" s="100"/>
      <c r="T367" s="100"/>
      <c r="X367" s="100"/>
      <c r="Z367" s="100"/>
      <c r="AD367" s="100"/>
      <c r="AF367" s="100"/>
      <c r="AI367" s="100"/>
      <c r="AJ367" s="100"/>
      <c r="AM367" s="100"/>
      <c r="AN367" s="100"/>
      <c r="AP367" s="100"/>
      <c r="AR367" s="101"/>
      <c r="AW367" s="100"/>
      <c r="AY367" s="100"/>
      <c r="BA367" s="100"/>
    </row>
    <row r="368">
      <c r="J368" s="100"/>
      <c r="L368" s="100"/>
      <c r="P368" s="100"/>
      <c r="R368" s="100"/>
      <c r="T368" s="100"/>
      <c r="X368" s="100"/>
      <c r="Z368" s="100"/>
      <c r="AD368" s="100"/>
      <c r="AF368" s="100"/>
      <c r="AI368" s="100"/>
      <c r="AJ368" s="100"/>
      <c r="AM368" s="100"/>
      <c r="AN368" s="100"/>
      <c r="AP368" s="100"/>
      <c r="AR368" s="101"/>
      <c r="AW368" s="100"/>
      <c r="AY368" s="100"/>
      <c r="BA368" s="100"/>
    </row>
    <row r="369">
      <c r="J369" s="100"/>
      <c r="L369" s="100"/>
      <c r="P369" s="100"/>
      <c r="R369" s="100"/>
      <c r="T369" s="100"/>
      <c r="X369" s="100"/>
      <c r="Z369" s="100"/>
      <c r="AD369" s="100"/>
      <c r="AF369" s="100"/>
      <c r="AI369" s="100"/>
      <c r="AJ369" s="100"/>
      <c r="AM369" s="100"/>
      <c r="AN369" s="100"/>
      <c r="AP369" s="100"/>
      <c r="AR369" s="101"/>
      <c r="AW369" s="100"/>
      <c r="AY369" s="100"/>
      <c r="BA369" s="100"/>
    </row>
    <row r="370">
      <c r="J370" s="100"/>
      <c r="L370" s="100"/>
      <c r="P370" s="100"/>
      <c r="R370" s="100"/>
      <c r="T370" s="100"/>
      <c r="X370" s="100"/>
      <c r="Z370" s="100"/>
      <c r="AD370" s="100"/>
      <c r="AF370" s="100"/>
      <c r="AI370" s="100"/>
      <c r="AJ370" s="100"/>
      <c r="AM370" s="100"/>
      <c r="AN370" s="100"/>
      <c r="AP370" s="100"/>
      <c r="AR370" s="101"/>
      <c r="AW370" s="100"/>
      <c r="AY370" s="100"/>
      <c r="BA370" s="100"/>
    </row>
    <row r="371">
      <c r="J371" s="100"/>
      <c r="L371" s="100"/>
      <c r="P371" s="100"/>
      <c r="R371" s="100"/>
      <c r="T371" s="100"/>
      <c r="X371" s="100"/>
      <c r="Z371" s="100"/>
      <c r="AD371" s="100"/>
      <c r="AF371" s="100"/>
      <c r="AI371" s="100"/>
      <c r="AJ371" s="100"/>
      <c r="AM371" s="100"/>
      <c r="AN371" s="100"/>
      <c r="AP371" s="100"/>
      <c r="AR371" s="101"/>
      <c r="AW371" s="100"/>
      <c r="AY371" s="100"/>
      <c r="BA371" s="100"/>
    </row>
    <row r="372">
      <c r="J372" s="100"/>
      <c r="L372" s="100"/>
      <c r="P372" s="100"/>
      <c r="R372" s="100"/>
      <c r="T372" s="100"/>
      <c r="X372" s="100"/>
      <c r="Z372" s="100"/>
      <c r="AD372" s="100"/>
      <c r="AF372" s="100"/>
      <c r="AI372" s="100"/>
      <c r="AJ372" s="100"/>
      <c r="AM372" s="100"/>
      <c r="AN372" s="100"/>
      <c r="AP372" s="100"/>
      <c r="AR372" s="101"/>
      <c r="AW372" s="100"/>
      <c r="AY372" s="100"/>
      <c r="BA372" s="100"/>
    </row>
    <row r="373">
      <c r="J373" s="100"/>
      <c r="L373" s="100"/>
      <c r="P373" s="100"/>
      <c r="R373" s="100"/>
      <c r="T373" s="100"/>
      <c r="X373" s="100"/>
      <c r="Z373" s="100"/>
      <c r="AD373" s="100"/>
      <c r="AF373" s="100"/>
      <c r="AI373" s="100"/>
      <c r="AJ373" s="100"/>
      <c r="AM373" s="100"/>
      <c r="AN373" s="100"/>
      <c r="AP373" s="100"/>
      <c r="AR373" s="101"/>
      <c r="AW373" s="100"/>
      <c r="AY373" s="100"/>
      <c r="BA373" s="100"/>
    </row>
    <row r="374">
      <c r="J374" s="100"/>
      <c r="L374" s="100"/>
      <c r="P374" s="100"/>
      <c r="R374" s="100"/>
      <c r="T374" s="100"/>
      <c r="X374" s="100"/>
      <c r="Z374" s="100"/>
      <c r="AD374" s="100"/>
      <c r="AF374" s="100"/>
      <c r="AI374" s="100"/>
      <c r="AJ374" s="100"/>
      <c r="AM374" s="100"/>
      <c r="AN374" s="100"/>
      <c r="AP374" s="100"/>
      <c r="AR374" s="101"/>
      <c r="AW374" s="100"/>
      <c r="AY374" s="100"/>
      <c r="BA374" s="100"/>
    </row>
    <row r="375">
      <c r="J375" s="100"/>
      <c r="L375" s="100"/>
      <c r="P375" s="100"/>
      <c r="R375" s="100"/>
      <c r="T375" s="100"/>
      <c r="X375" s="100"/>
      <c r="Z375" s="100"/>
      <c r="AD375" s="100"/>
      <c r="AF375" s="100"/>
      <c r="AI375" s="100"/>
      <c r="AJ375" s="100"/>
      <c r="AM375" s="100"/>
      <c r="AN375" s="100"/>
      <c r="AP375" s="100"/>
      <c r="AR375" s="101"/>
      <c r="AW375" s="100"/>
      <c r="AY375" s="100"/>
      <c r="BA375" s="100"/>
    </row>
    <row r="376">
      <c r="J376" s="100"/>
      <c r="L376" s="100"/>
      <c r="P376" s="100"/>
      <c r="R376" s="100"/>
      <c r="T376" s="100"/>
      <c r="X376" s="100"/>
      <c r="Z376" s="100"/>
      <c r="AD376" s="100"/>
      <c r="AF376" s="100"/>
      <c r="AI376" s="100"/>
      <c r="AJ376" s="100"/>
      <c r="AM376" s="100"/>
      <c r="AN376" s="100"/>
      <c r="AP376" s="100"/>
      <c r="AR376" s="101"/>
      <c r="AW376" s="100"/>
      <c r="AY376" s="100"/>
      <c r="BA376" s="100"/>
    </row>
    <row r="377">
      <c r="J377" s="100"/>
      <c r="L377" s="100"/>
      <c r="P377" s="100"/>
      <c r="R377" s="100"/>
      <c r="T377" s="100"/>
      <c r="X377" s="100"/>
      <c r="Z377" s="100"/>
      <c r="AD377" s="100"/>
      <c r="AF377" s="100"/>
      <c r="AI377" s="100"/>
      <c r="AJ377" s="100"/>
      <c r="AM377" s="100"/>
      <c r="AN377" s="100"/>
      <c r="AP377" s="100"/>
      <c r="AR377" s="101"/>
      <c r="AW377" s="100"/>
      <c r="AY377" s="100"/>
      <c r="BA377" s="100"/>
    </row>
    <row r="378">
      <c r="J378" s="100"/>
      <c r="L378" s="100"/>
      <c r="P378" s="100"/>
      <c r="R378" s="100"/>
      <c r="T378" s="100"/>
      <c r="X378" s="100"/>
      <c r="Z378" s="100"/>
      <c r="AD378" s="100"/>
      <c r="AF378" s="100"/>
      <c r="AI378" s="100"/>
      <c r="AJ378" s="100"/>
      <c r="AM378" s="100"/>
      <c r="AN378" s="100"/>
      <c r="AP378" s="100"/>
      <c r="AR378" s="101"/>
      <c r="AW378" s="100"/>
      <c r="AY378" s="100"/>
      <c r="BA378" s="100"/>
    </row>
    <row r="379">
      <c r="J379" s="100"/>
      <c r="L379" s="100"/>
      <c r="P379" s="100"/>
      <c r="R379" s="100"/>
      <c r="T379" s="100"/>
      <c r="X379" s="100"/>
      <c r="Z379" s="100"/>
      <c r="AD379" s="100"/>
      <c r="AF379" s="100"/>
      <c r="AI379" s="100"/>
      <c r="AJ379" s="100"/>
      <c r="AM379" s="100"/>
      <c r="AN379" s="100"/>
      <c r="AP379" s="100"/>
      <c r="AR379" s="101"/>
      <c r="AW379" s="100"/>
      <c r="AY379" s="100"/>
      <c r="BA379" s="100"/>
    </row>
    <row r="380">
      <c r="J380" s="100"/>
      <c r="L380" s="100"/>
      <c r="P380" s="100"/>
      <c r="R380" s="100"/>
      <c r="T380" s="100"/>
      <c r="X380" s="100"/>
      <c r="Z380" s="100"/>
      <c r="AD380" s="100"/>
      <c r="AF380" s="100"/>
      <c r="AI380" s="100"/>
      <c r="AJ380" s="100"/>
      <c r="AM380" s="100"/>
      <c r="AN380" s="100"/>
      <c r="AP380" s="100"/>
      <c r="AR380" s="101"/>
      <c r="AW380" s="100"/>
      <c r="AY380" s="100"/>
      <c r="BA380" s="100"/>
    </row>
    <row r="381">
      <c r="J381" s="100"/>
      <c r="L381" s="100"/>
      <c r="P381" s="100"/>
      <c r="R381" s="100"/>
      <c r="T381" s="100"/>
      <c r="X381" s="100"/>
      <c r="Z381" s="100"/>
      <c r="AD381" s="100"/>
      <c r="AF381" s="100"/>
      <c r="AI381" s="100"/>
      <c r="AJ381" s="100"/>
      <c r="AM381" s="100"/>
      <c r="AN381" s="100"/>
      <c r="AP381" s="100"/>
      <c r="AR381" s="101"/>
      <c r="AW381" s="100"/>
      <c r="AY381" s="100"/>
      <c r="BA381" s="100"/>
    </row>
    <row r="382">
      <c r="J382" s="100"/>
      <c r="L382" s="100"/>
      <c r="P382" s="100"/>
      <c r="R382" s="100"/>
      <c r="T382" s="100"/>
      <c r="X382" s="100"/>
      <c r="Z382" s="100"/>
      <c r="AD382" s="100"/>
      <c r="AF382" s="100"/>
      <c r="AI382" s="100"/>
      <c r="AJ382" s="100"/>
      <c r="AM382" s="100"/>
      <c r="AN382" s="100"/>
      <c r="AP382" s="100"/>
      <c r="AR382" s="101"/>
      <c r="AW382" s="100"/>
      <c r="AY382" s="100"/>
      <c r="BA382" s="100"/>
    </row>
    <row r="383">
      <c r="J383" s="100"/>
      <c r="L383" s="100"/>
      <c r="P383" s="100"/>
      <c r="R383" s="100"/>
      <c r="T383" s="100"/>
      <c r="X383" s="100"/>
      <c r="Z383" s="100"/>
      <c r="AD383" s="100"/>
      <c r="AF383" s="100"/>
      <c r="AI383" s="100"/>
      <c r="AJ383" s="100"/>
      <c r="AM383" s="100"/>
      <c r="AN383" s="100"/>
      <c r="AP383" s="100"/>
      <c r="AR383" s="101"/>
      <c r="AW383" s="100"/>
      <c r="AY383" s="100"/>
      <c r="BA383" s="100"/>
    </row>
    <row r="384">
      <c r="J384" s="100"/>
      <c r="L384" s="100"/>
      <c r="P384" s="100"/>
      <c r="R384" s="100"/>
      <c r="T384" s="100"/>
      <c r="X384" s="100"/>
      <c r="Z384" s="100"/>
      <c r="AD384" s="100"/>
      <c r="AF384" s="100"/>
      <c r="AI384" s="100"/>
      <c r="AJ384" s="100"/>
      <c r="AM384" s="100"/>
      <c r="AN384" s="100"/>
      <c r="AP384" s="100"/>
      <c r="AR384" s="101"/>
      <c r="AW384" s="100"/>
      <c r="AY384" s="100"/>
      <c r="BA384" s="100"/>
    </row>
    <row r="385">
      <c r="J385" s="100"/>
      <c r="L385" s="100"/>
      <c r="P385" s="100"/>
      <c r="R385" s="100"/>
      <c r="T385" s="100"/>
      <c r="X385" s="100"/>
      <c r="Z385" s="100"/>
      <c r="AD385" s="100"/>
      <c r="AF385" s="100"/>
      <c r="AI385" s="100"/>
      <c r="AJ385" s="100"/>
      <c r="AM385" s="100"/>
      <c r="AN385" s="100"/>
      <c r="AP385" s="100"/>
      <c r="AR385" s="101"/>
      <c r="AW385" s="100"/>
      <c r="AY385" s="100"/>
      <c r="BA385" s="100"/>
    </row>
    <row r="386">
      <c r="J386" s="100"/>
      <c r="L386" s="100"/>
      <c r="P386" s="100"/>
      <c r="R386" s="100"/>
      <c r="T386" s="100"/>
      <c r="X386" s="100"/>
      <c r="Z386" s="100"/>
      <c r="AD386" s="100"/>
      <c r="AF386" s="100"/>
      <c r="AI386" s="100"/>
      <c r="AJ386" s="100"/>
      <c r="AM386" s="100"/>
      <c r="AN386" s="100"/>
      <c r="AP386" s="100"/>
      <c r="AR386" s="101"/>
      <c r="AW386" s="100"/>
      <c r="AY386" s="100"/>
      <c r="BA386" s="100"/>
    </row>
    <row r="387">
      <c r="J387" s="100"/>
      <c r="L387" s="100"/>
      <c r="P387" s="100"/>
      <c r="R387" s="100"/>
      <c r="T387" s="100"/>
      <c r="X387" s="100"/>
      <c r="Z387" s="100"/>
      <c r="AD387" s="100"/>
      <c r="AF387" s="100"/>
      <c r="AI387" s="100"/>
      <c r="AJ387" s="100"/>
      <c r="AM387" s="100"/>
      <c r="AN387" s="100"/>
      <c r="AP387" s="100"/>
      <c r="AR387" s="101"/>
      <c r="AW387" s="100"/>
      <c r="AY387" s="100"/>
      <c r="BA387" s="100"/>
    </row>
    <row r="388">
      <c r="J388" s="100"/>
      <c r="L388" s="100"/>
      <c r="P388" s="100"/>
      <c r="R388" s="100"/>
      <c r="T388" s="100"/>
      <c r="X388" s="100"/>
      <c r="Z388" s="100"/>
      <c r="AD388" s="100"/>
      <c r="AF388" s="100"/>
      <c r="AI388" s="100"/>
      <c r="AJ388" s="100"/>
      <c r="AM388" s="100"/>
      <c r="AN388" s="100"/>
      <c r="AP388" s="100"/>
      <c r="AR388" s="101"/>
      <c r="AW388" s="100"/>
      <c r="AY388" s="100"/>
      <c r="BA388" s="100"/>
    </row>
    <row r="389">
      <c r="J389" s="100"/>
      <c r="L389" s="100"/>
      <c r="P389" s="100"/>
      <c r="R389" s="100"/>
      <c r="T389" s="100"/>
      <c r="X389" s="100"/>
      <c r="Z389" s="100"/>
      <c r="AD389" s="100"/>
      <c r="AF389" s="100"/>
      <c r="AI389" s="100"/>
      <c r="AJ389" s="100"/>
      <c r="AM389" s="100"/>
      <c r="AN389" s="100"/>
      <c r="AP389" s="100"/>
      <c r="AR389" s="101"/>
      <c r="AW389" s="100"/>
      <c r="AY389" s="100"/>
      <c r="BA389" s="100"/>
    </row>
    <row r="390">
      <c r="J390" s="100"/>
      <c r="L390" s="100"/>
      <c r="P390" s="100"/>
      <c r="R390" s="100"/>
      <c r="T390" s="100"/>
      <c r="X390" s="100"/>
      <c r="Z390" s="100"/>
      <c r="AD390" s="100"/>
      <c r="AF390" s="100"/>
      <c r="AI390" s="100"/>
      <c r="AJ390" s="100"/>
      <c r="AM390" s="100"/>
      <c r="AN390" s="100"/>
      <c r="AP390" s="100"/>
      <c r="AR390" s="101"/>
      <c r="AW390" s="100"/>
      <c r="AY390" s="100"/>
      <c r="BA390" s="100"/>
    </row>
    <row r="391">
      <c r="J391" s="100"/>
      <c r="L391" s="100"/>
      <c r="P391" s="100"/>
      <c r="R391" s="100"/>
      <c r="T391" s="100"/>
      <c r="X391" s="100"/>
      <c r="Z391" s="100"/>
      <c r="AD391" s="100"/>
      <c r="AF391" s="100"/>
      <c r="AI391" s="100"/>
      <c r="AJ391" s="100"/>
      <c r="AM391" s="100"/>
      <c r="AN391" s="100"/>
      <c r="AP391" s="100"/>
      <c r="AR391" s="101"/>
      <c r="AW391" s="100"/>
      <c r="AY391" s="100"/>
      <c r="BA391" s="100"/>
    </row>
    <row r="392">
      <c r="J392" s="100"/>
      <c r="L392" s="100"/>
      <c r="P392" s="100"/>
      <c r="R392" s="100"/>
      <c r="T392" s="100"/>
      <c r="X392" s="100"/>
      <c r="Z392" s="100"/>
      <c r="AD392" s="100"/>
      <c r="AF392" s="100"/>
      <c r="AI392" s="100"/>
      <c r="AJ392" s="100"/>
      <c r="AM392" s="100"/>
      <c r="AN392" s="100"/>
      <c r="AP392" s="100"/>
      <c r="AR392" s="101"/>
      <c r="AW392" s="100"/>
      <c r="AY392" s="100"/>
      <c r="BA392" s="100"/>
    </row>
    <row r="393">
      <c r="J393" s="100"/>
      <c r="L393" s="100"/>
      <c r="P393" s="100"/>
      <c r="R393" s="100"/>
      <c r="T393" s="100"/>
      <c r="X393" s="100"/>
      <c r="Z393" s="100"/>
      <c r="AD393" s="100"/>
      <c r="AF393" s="100"/>
      <c r="AI393" s="100"/>
      <c r="AJ393" s="100"/>
      <c r="AM393" s="100"/>
      <c r="AN393" s="100"/>
      <c r="AP393" s="100"/>
      <c r="AR393" s="101"/>
      <c r="AW393" s="100"/>
      <c r="AY393" s="100"/>
      <c r="BA393" s="100"/>
    </row>
    <row r="394">
      <c r="J394" s="100"/>
      <c r="L394" s="100"/>
      <c r="P394" s="100"/>
      <c r="R394" s="100"/>
      <c r="T394" s="100"/>
      <c r="X394" s="100"/>
      <c r="Z394" s="100"/>
      <c r="AD394" s="100"/>
      <c r="AF394" s="100"/>
      <c r="AI394" s="100"/>
      <c r="AJ394" s="100"/>
      <c r="AM394" s="100"/>
      <c r="AN394" s="100"/>
      <c r="AP394" s="100"/>
      <c r="AR394" s="101"/>
      <c r="AW394" s="100"/>
      <c r="AY394" s="100"/>
      <c r="BA394" s="100"/>
    </row>
    <row r="395">
      <c r="J395" s="100"/>
      <c r="L395" s="100"/>
      <c r="P395" s="100"/>
      <c r="R395" s="100"/>
      <c r="T395" s="100"/>
      <c r="X395" s="100"/>
      <c r="Z395" s="100"/>
      <c r="AD395" s="100"/>
      <c r="AF395" s="100"/>
      <c r="AI395" s="100"/>
      <c r="AJ395" s="100"/>
      <c r="AM395" s="100"/>
      <c r="AN395" s="100"/>
      <c r="AP395" s="100"/>
      <c r="AR395" s="101"/>
      <c r="AW395" s="100"/>
      <c r="AY395" s="100"/>
      <c r="BA395" s="100"/>
    </row>
    <row r="396">
      <c r="J396" s="100"/>
      <c r="L396" s="100"/>
      <c r="P396" s="100"/>
      <c r="R396" s="100"/>
      <c r="T396" s="100"/>
      <c r="X396" s="100"/>
      <c r="Z396" s="100"/>
      <c r="AD396" s="100"/>
      <c r="AF396" s="100"/>
      <c r="AI396" s="100"/>
      <c r="AJ396" s="100"/>
      <c r="AM396" s="100"/>
      <c r="AN396" s="100"/>
      <c r="AP396" s="100"/>
      <c r="AR396" s="101"/>
      <c r="AW396" s="100"/>
      <c r="AY396" s="100"/>
      <c r="BA396" s="100"/>
    </row>
    <row r="397">
      <c r="J397" s="100"/>
      <c r="L397" s="100"/>
      <c r="P397" s="100"/>
      <c r="R397" s="100"/>
      <c r="T397" s="100"/>
      <c r="X397" s="100"/>
      <c r="Z397" s="100"/>
      <c r="AD397" s="100"/>
      <c r="AF397" s="100"/>
      <c r="AI397" s="100"/>
      <c r="AJ397" s="100"/>
      <c r="AM397" s="100"/>
      <c r="AN397" s="100"/>
      <c r="AP397" s="100"/>
      <c r="AR397" s="101"/>
      <c r="AW397" s="100"/>
      <c r="AY397" s="100"/>
      <c r="BA397" s="100"/>
    </row>
    <row r="398">
      <c r="J398" s="100"/>
      <c r="L398" s="100"/>
      <c r="P398" s="100"/>
      <c r="R398" s="100"/>
      <c r="T398" s="100"/>
      <c r="X398" s="100"/>
      <c r="Z398" s="100"/>
      <c r="AD398" s="100"/>
      <c r="AF398" s="100"/>
      <c r="AI398" s="100"/>
      <c r="AJ398" s="100"/>
      <c r="AM398" s="100"/>
      <c r="AN398" s="100"/>
      <c r="AP398" s="100"/>
      <c r="AR398" s="101"/>
      <c r="AW398" s="100"/>
      <c r="AY398" s="100"/>
      <c r="BA398" s="100"/>
    </row>
    <row r="399">
      <c r="J399" s="100"/>
      <c r="L399" s="100"/>
      <c r="P399" s="100"/>
      <c r="R399" s="100"/>
      <c r="T399" s="100"/>
      <c r="X399" s="100"/>
      <c r="Z399" s="100"/>
      <c r="AD399" s="100"/>
      <c r="AF399" s="100"/>
      <c r="AI399" s="100"/>
      <c r="AJ399" s="100"/>
      <c r="AM399" s="100"/>
      <c r="AN399" s="100"/>
      <c r="AP399" s="100"/>
      <c r="AR399" s="101"/>
      <c r="AW399" s="100"/>
      <c r="AY399" s="100"/>
      <c r="BA399" s="100"/>
    </row>
    <row r="400">
      <c r="J400" s="100"/>
      <c r="L400" s="100"/>
      <c r="P400" s="100"/>
      <c r="R400" s="100"/>
      <c r="T400" s="100"/>
      <c r="X400" s="100"/>
      <c r="Z400" s="100"/>
      <c r="AD400" s="100"/>
      <c r="AF400" s="100"/>
      <c r="AI400" s="100"/>
      <c r="AJ400" s="100"/>
      <c r="AM400" s="100"/>
      <c r="AN400" s="100"/>
      <c r="AP400" s="100"/>
      <c r="AR400" s="101"/>
      <c r="AW400" s="100"/>
      <c r="AY400" s="100"/>
      <c r="BA400" s="100"/>
    </row>
    <row r="401">
      <c r="J401" s="100"/>
      <c r="L401" s="100"/>
      <c r="P401" s="100"/>
      <c r="R401" s="100"/>
      <c r="T401" s="100"/>
      <c r="X401" s="100"/>
      <c r="Z401" s="100"/>
      <c r="AD401" s="100"/>
      <c r="AF401" s="100"/>
      <c r="AI401" s="100"/>
      <c r="AJ401" s="100"/>
      <c r="AM401" s="100"/>
      <c r="AN401" s="100"/>
      <c r="AP401" s="100"/>
      <c r="AR401" s="101"/>
      <c r="AW401" s="100"/>
      <c r="AY401" s="100"/>
      <c r="BA401" s="100"/>
    </row>
    <row r="402">
      <c r="J402" s="100"/>
      <c r="L402" s="100"/>
      <c r="P402" s="100"/>
      <c r="R402" s="100"/>
      <c r="T402" s="100"/>
      <c r="X402" s="100"/>
      <c r="Z402" s="100"/>
      <c r="AD402" s="100"/>
      <c r="AF402" s="100"/>
      <c r="AI402" s="100"/>
      <c r="AJ402" s="100"/>
      <c r="AM402" s="100"/>
      <c r="AN402" s="100"/>
      <c r="AP402" s="100"/>
      <c r="AR402" s="101"/>
      <c r="AW402" s="100"/>
      <c r="AY402" s="100"/>
      <c r="BA402" s="100"/>
    </row>
    <row r="403">
      <c r="J403" s="100"/>
      <c r="L403" s="100"/>
      <c r="P403" s="100"/>
      <c r="R403" s="100"/>
      <c r="T403" s="100"/>
      <c r="X403" s="100"/>
      <c r="Z403" s="100"/>
      <c r="AD403" s="100"/>
      <c r="AF403" s="100"/>
      <c r="AI403" s="100"/>
      <c r="AJ403" s="100"/>
      <c r="AM403" s="100"/>
      <c r="AN403" s="100"/>
      <c r="AP403" s="100"/>
      <c r="AR403" s="101"/>
      <c r="AW403" s="100"/>
      <c r="AY403" s="100"/>
      <c r="BA403" s="100"/>
    </row>
    <row r="404">
      <c r="J404" s="100"/>
      <c r="L404" s="100"/>
      <c r="P404" s="100"/>
      <c r="R404" s="100"/>
      <c r="T404" s="100"/>
      <c r="X404" s="100"/>
      <c r="Z404" s="100"/>
      <c r="AD404" s="100"/>
      <c r="AF404" s="100"/>
      <c r="AI404" s="100"/>
      <c r="AJ404" s="100"/>
      <c r="AM404" s="100"/>
      <c r="AN404" s="100"/>
      <c r="AP404" s="100"/>
      <c r="AR404" s="101"/>
      <c r="AW404" s="100"/>
      <c r="AY404" s="100"/>
      <c r="BA404" s="100"/>
    </row>
    <row r="405">
      <c r="J405" s="100"/>
      <c r="L405" s="100"/>
      <c r="P405" s="100"/>
      <c r="R405" s="100"/>
      <c r="T405" s="100"/>
      <c r="X405" s="100"/>
      <c r="Z405" s="100"/>
      <c r="AD405" s="100"/>
      <c r="AF405" s="100"/>
      <c r="AI405" s="100"/>
      <c r="AJ405" s="100"/>
      <c r="AM405" s="100"/>
      <c r="AN405" s="100"/>
      <c r="AP405" s="100"/>
      <c r="AR405" s="101"/>
      <c r="AW405" s="100"/>
      <c r="AY405" s="100"/>
      <c r="BA405" s="100"/>
    </row>
    <row r="406">
      <c r="J406" s="100"/>
      <c r="L406" s="100"/>
      <c r="P406" s="100"/>
      <c r="R406" s="100"/>
      <c r="T406" s="100"/>
      <c r="X406" s="100"/>
      <c r="Z406" s="100"/>
      <c r="AD406" s="100"/>
      <c r="AF406" s="100"/>
      <c r="AI406" s="100"/>
      <c r="AJ406" s="100"/>
      <c r="AM406" s="100"/>
      <c r="AN406" s="100"/>
      <c r="AP406" s="100"/>
      <c r="AR406" s="101"/>
      <c r="AW406" s="100"/>
      <c r="AY406" s="100"/>
      <c r="BA406" s="100"/>
    </row>
    <row r="407">
      <c r="J407" s="100"/>
      <c r="L407" s="100"/>
      <c r="P407" s="100"/>
      <c r="R407" s="100"/>
      <c r="T407" s="100"/>
      <c r="X407" s="100"/>
      <c r="Z407" s="100"/>
      <c r="AD407" s="100"/>
      <c r="AF407" s="100"/>
      <c r="AI407" s="100"/>
      <c r="AJ407" s="100"/>
      <c r="AM407" s="100"/>
      <c r="AN407" s="100"/>
      <c r="AP407" s="100"/>
      <c r="AR407" s="101"/>
      <c r="AW407" s="100"/>
      <c r="AY407" s="100"/>
      <c r="BA407" s="100"/>
    </row>
    <row r="408">
      <c r="J408" s="100"/>
      <c r="L408" s="100"/>
      <c r="P408" s="100"/>
      <c r="R408" s="100"/>
      <c r="T408" s="100"/>
      <c r="X408" s="100"/>
      <c r="Z408" s="100"/>
      <c r="AD408" s="100"/>
      <c r="AF408" s="100"/>
      <c r="AI408" s="100"/>
      <c r="AJ408" s="100"/>
      <c r="AM408" s="100"/>
      <c r="AN408" s="100"/>
      <c r="AP408" s="100"/>
      <c r="AR408" s="101"/>
      <c r="AW408" s="100"/>
      <c r="AY408" s="100"/>
      <c r="BA408" s="100"/>
    </row>
    <row r="409">
      <c r="J409" s="100"/>
      <c r="L409" s="100"/>
      <c r="P409" s="100"/>
      <c r="R409" s="100"/>
      <c r="T409" s="100"/>
      <c r="X409" s="100"/>
      <c r="Z409" s="100"/>
      <c r="AD409" s="100"/>
      <c r="AF409" s="100"/>
      <c r="AI409" s="100"/>
      <c r="AJ409" s="100"/>
      <c r="AM409" s="100"/>
      <c r="AN409" s="100"/>
      <c r="AP409" s="100"/>
      <c r="AR409" s="101"/>
      <c r="AW409" s="100"/>
      <c r="AY409" s="100"/>
      <c r="BA409" s="100"/>
    </row>
    <row r="410">
      <c r="J410" s="100"/>
      <c r="L410" s="100"/>
      <c r="P410" s="100"/>
      <c r="R410" s="100"/>
      <c r="T410" s="100"/>
      <c r="X410" s="100"/>
      <c r="Z410" s="100"/>
      <c r="AD410" s="100"/>
      <c r="AF410" s="100"/>
      <c r="AI410" s="100"/>
      <c r="AJ410" s="100"/>
      <c r="AM410" s="100"/>
      <c r="AN410" s="100"/>
      <c r="AP410" s="100"/>
      <c r="AR410" s="101"/>
      <c r="AW410" s="100"/>
      <c r="AY410" s="100"/>
      <c r="BA410" s="100"/>
    </row>
    <row r="411">
      <c r="J411" s="100"/>
      <c r="L411" s="100"/>
      <c r="P411" s="100"/>
      <c r="R411" s="100"/>
      <c r="T411" s="100"/>
      <c r="X411" s="100"/>
      <c r="Z411" s="100"/>
      <c r="AD411" s="100"/>
      <c r="AF411" s="100"/>
      <c r="AI411" s="100"/>
      <c r="AJ411" s="100"/>
      <c r="AM411" s="100"/>
      <c r="AN411" s="100"/>
      <c r="AP411" s="100"/>
      <c r="AR411" s="101"/>
      <c r="AW411" s="100"/>
      <c r="AY411" s="100"/>
      <c r="BA411" s="100"/>
    </row>
    <row r="412">
      <c r="J412" s="100"/>
      <c r="L412" s="100"/>
      <c r="P412" s="100"/>
      <c r="R412" s="100"/>
      <c r="T412" s="100"/>
      <c r="X412" s="100"/>
      <c r="Z412" s="100"/>
      <c r="AD412" s="100"/>
      <c r="AF412" s="100"/>
      <c r="AI412" s="100"/>
      <c r="AJ412" s="100"/>
      <c r="AM412" s="100"/>
      <c r="AN412" s="100"/>
      <c r="AP412" s="100"/>
      <c r="AR412" s="101"/>
      <c r="AW412" s="100"/>
      <c r="AY412" s="100"/>
      <c r="BA412" s="100"/>
    </row>
    <row r="413">
      <c r="J413" s="100"/>
      <c r="L413" s="100"/>
      <c r="P413" s="100"/>
      <c r="R413" s="100"/>
      <c r="T413" s="100"/>
      <c r="X413" s="100"/>
      <c r="Z413" s="100"/>
      <c r="AD413" s="100"/>
      <c r="AF413" s="100"/>
      <c r="AI413" s="100"/>
      <c r="AJ413" s="100"/>
      <c r="AM413" s="100"/>
      <c r="AN413" s="100"/>
      <c r="AP413" s="100"/>
      <c r="AR413" s="101"/>
      <c r="AW413" s="100"/>
      <c r="AY413" s="100"/>
      <c r="BA413" s="100"/>
    </row>
    <row r="414">
      <c r="J414" s="100"/>
      <c r="L414" s="100"/>
      <c r="P414" s="100"/>
      <c r="R414" s="100"/>
      <c r="T414" s="100"/>
      <c r="X414" s="100"/>
      <c r="Z414" s="100"/>
      <c r="AD414" s="100"/>
      <c r="AF414" s="100"/>
      <c r="AI414" s="100"/>
      <c r="AJ414" s="100"/>
      <c r="AM414" s="100"/>
      <c r="AN414" s="100"/>
      <c r="AP414" s="100"/>
      <c r="AR414" s="101"/>
      <c r="AW414" s="100"/>
      <c r="AY414" s="100"/>
      <c r="BA414" s="100"/>
    </row>
    <row r="415">
      <c r="J415" s="100"/>
      <c r="L415" s="100"/>
      <c r="P415" s="100"/>
      <c r="R415" s="100"/>
      <c r="T415" s="100"/>
      <c r="X415" s="100"/>
      <c r="Z415" s="100"/>
      <c r="AD415" s="100"/>
      <c r="AF415" s="100"/>
      <c r="AI415" s="100"/>
      <c r="AJ415" s="100"/>
      <c r="AM415" s="100"/>
      <c r="AN415" s="100"/>
      <c r="AP415" s="100"/>
      <c r="AR415" s="101"/>
      <c r="AW415" s="100"/>
      <c r="AY415" s="100"/>
      <c r="BA415" s="100"/>
    </row>
    <row r="416">
      <c r="J416" s="100"/>
      <c r="L416" s="100"/>
      <c r="P416" s="100"/>
      <c r="R416" s="100"/>
      <c r="T416" s="100"/>
      <c r="X416" s="100"/>
      <c r="Z416" s="100"/>
      <c r="AD416" s="100"/>
      <c r="AF416" s="100"/>
      <c r="AI416" s="100"/>
      <c r="AJ416" s="100"/>
      <c r="AM416" s="100"/>
      <c r="AN416" s="100"/>
      <c r="AP416" s="100"/>
      <c r="AR416" s="101"/>
      <c r="AW416" s="100"/>
      <c r="AY416" s="100"/>
      <c r="BA416" s="100"/>
    </row>
    <row r="417">
      <c r="J417" s="100"/>
      <c r="L417" s="100"/>
      <c r="P417" s="100"/>
      <c r="R417" s="100"/>
      <c r="T417" s="100"/>
      <c r="X417" s="100"/>
      <c r="Z417" s="100"/>
      <c r="AD417" s="100"/>
      <c r="AF417" s="100"/>
      <c r="AI417" s="100"/>
      <c r="AJ417" s="100"/>
      <c r="AM417" s="100"/>
      <c r="AN417" s="100"/>
      <c r="AP417" s="100"/>
      <c r="AR417" s="101"/>
      <c r="AW417" s="100"/>
      <c r="AY417" s="100"/>
      <c r="BA417" s="100"/>
    </row>
    <row r="418">
      <c r="J418" s="100"/>
      <c r="L418" s="100"/>
      <c r="P418" s="100"/>
      <c r="R418" s="100"/>
      <c r="T418" s="100"/>
      <c r="X418" s="100"/>
      <c r="Z418" s="100"/>
      <c r="AD418" s="100"/>
      <c r="AF418" s="100"/>
      <c r="AI418" s="100"/>
      <c r="AJ418" s="100"/>
      <c r="AM418" s="100"/>
      <c r="AN418" s="100"/>
      <c r="AP418" s="100"/>
      <c r="AR418" s="101"/>
      <c r="AW418" s="100"/>
      <c r="AY418" s="100"/>
      <c r="BA418" s="100"/>
    </row>
    <row r="419">
      <c r="J419" s="100"/>
      <c r="L419" s="100"/>
      <c r="P419" s="100"/>
      <c r="R419" s="100"/>
      <c r="T419" s="100"/>
      <c r="X419" s="100"/>
      <c r="Z419" s="100"/>
      <c r="AD419" s="100"/>
      <c r="AF419" s="100"/>
      <c r="AI419" s="100"/>
      <c r="AJ419" s="100"/>
      <c r="AM419" s="100"/>
      <c r="AN419" s="100"/>
      <c r="AP419" s="100"/>
      <c r="AR419" s="101"/>
      <c r="AW419" s="100"/>
      <c r="AY419" s="100"/>
      <c r="BA419" s="100"/>
    </row>
    <row r="420">
      <c r="J420" s="100"/>
      <c r="L420" s="100"/>
      <c r="P420" s="100"/>
      <c r="R420" s="100"/>
      <c r="T420" s="100"/>
      <c r="X420" s="100"/>
      <c r="Z420" s="100"/>
      <c r="AD420" s="100"/>
      <c r="AF420" s="100"/>
      <c r="AI420" s="100"/>
      <c r="AJ420" s="100"/>
      <c r="AM420" s="100"/>
      <c r="AN420" s="100"/>
      <c r="AP420" s="100"/>
      <c r="AR420" s="101"/>
      <c r="AW420" s="100"/>
      <c r="AY420" s="100"/>
      <c r="BA420" s="100"/>
    </row>
    <row r="421">
      <c r="J421" s="100"/>
      <c r="L421" s="100"/>
      <c r="P421" s="100"/>
      <c r="R421" s="100"/>
      <c r="T421" s="100"/>
      <c r="X421" s="100"/>
      <c r="Z421" s="100"/>
      <c r="AD421" s="100"/>
      <c r="AF421" s="100"/>
      <c r="AI421" s="100"/>
      <c r="AJ421" s="100"/>
      <c r="AM421" s="100"/>
      <c r="AN421" s="100"/>
      <c r="AP421" s="100"/>
      <c r="AR421" s="101"/>
      <c r="AW421" s="100"/>
      <c r="AY421" s="100"/>
      <c r="BA421" s="100"/>
    </row>
    <row r="422">
      <c r="J422" s="100"/>
      <c r="L422" s="100"/>
      <c r="P422" s="100"/>
      <c r="R422" s="100"/>
      <c r="T422" s="100"/>
      <c r="X422" s="100"/>
      <c r="Z422" s="100"/>
      <c r="AD422" s="100"/>
      <c r="AF422" s="100"/>
      <c r="AI422" s="100"/>
      <c r="AJ422" s="100"/>
      <c r="AM422" s="100"/>
      <c r="AN422" s="100"/>
      <c r="AP422" s="100"/>
      <c r="AR422" s="101"/>
      <c r="AW422" s="100"/>
      <c r="AY422" s="100"/>
      <c r="BA422" s="100"/>
    </row>
    <row r="423">
      <c r="J423" s="100"/>
      <c r="L423" s="100"/>
      <c r="P423" s="100"/>
      <c r="R423" s="100"/>
      <c r="T423" s="100"/>
      <c r="X423" s="100"/>
      <c r="Z423" s="100"/>
      <c r="AD423" s="100"/>
      <c r="AF423" s="100"/>
      <c r="AI423" s="100"/>
      <c r="AJ423" s="100"/>
      <c r="AM423" s="100"/>
      <c r="AN423" s="100"/>
      <c r="AP423" s="100"/>
      <c r="AR423" s="101"/>
      <c r="AW423" s="100"/>
      <c r="AY423" s="100"/>
      <c r="BA423" s="100"/>
    </row>
    <row r="424">
      <c r="J424" s="100"/>
      <c r="L424" s="100"/>
      <c r="P424" s="100"/>
      <c r="R424" s="100"/>
      <c r="T424" s="100"/>
      <c r="X424" s="100"/>
      <c r="Z424" s="100"/>
      <c r="AD424" s="100"/>
      <c r="AF424" s="100"/>
      <c r="AI424" s="100"/>
      <c r="AJ424" s="100"/>
      <c r="AM424" s="100"/>
      <c r="AN424" s="100"/>
      <c r="AP424" s="100"/>
      <c r="AR424" s="101"/>
      <c r="AW424" s="100"/>
      <c r="AY424" s="100"/>
      <c r="BA424" s="100"/>
    </row>
    <row r="425">
      <c r="J425" s="100"/>
      <c r="L425" s="100"/>
      <c r="P425" s="100"/>
      <c r="R425" s="100"/>
      <c r="T425" s="100"/>
      <c r="X425" s="100"/>
      <c r="Z425" s="100"/>
      <c r="AD425" s="100"/>
      <c r="AF425" s="100"/>
      <c r="AI425" s="100"/>
      <c r="AJ425" s="100"/>
      <c r="AM425" s="100"/>
      <c r="AN425" s="100"/>
      <c r="AP425" s="100"/>
      <c r="AR425" s="101"/>
      <c r="AW425" s="100"/>
      <c r="AY425" s="100"/>
      <c r="BA425" s="100"/>
    </row>
    <row r="426">
      <c r="J426" s="100"/>
      <c r="L426" s="100"/>
      <c r="P426" s="100"/>
      <c r="R426" s="100"/>
      <c r="T426" s="100"/>
      <c r="X426" s="100"/>
      <c r="Z426" s="100"/>
      <c r="AD426" s="100"/>
      <c r="AF426" s="100"/>
      <c r="AI426" s="100"/>
      <c r="AJ426" s="100"/>
      <c r="AM426" s="100"/>
      <c r="AN426" s="100"/>
      <c r="AP426" s="100"/>
      <c r="AR426" s="101"/>
      <c r="AW426" s="100"/>
      <c r="AY426" s="100"/>
      <c r="BA426" s="100"/>
    </row>
    <row r="427">
      <c r="J427" s="100"/>
      <c r="L427" s="100"/>
      <c r="P427" s="100"/>
      <c r="R427" s="100"/>
      <c r="T427" s="100"/>
      <c r="X427" s="100"/>
      <c r="Z427" s="100"/>
      <c r="AD427" s="100"/>
      <c r="AF427" s="100"/>
      <c r="AI427" s="100"/>
      <c r="AJ427" s="100"/>
      <c r="AM427" s="100"/>
      <c r="AN427" s="100"/>
      <c r="AP427" s="100"/>
      <c r="AR427" s="101"/>
      <c r="AW427" s="100"/>
      <c r="AY427" s="100"/>
      <c r="BA427" s="100"/>
    </row>
    <row r="428">
      <c r="J428" s="100"/>
      <c r="L428" s="100"/>
      <c r="P428" s="100"/>
      <c r="R428" s="100"/>
      <c r="T428" s="100"/>
      <c r="X428" s="100"/>
      <c r="Z428" s="100"/>
      <c r="AD428" s="100"/>
      <c r="AF428" s="100"/>
      <c r="AI428" s="100"/>
      <c r="AJ428" s="100"/>
      <c r="AM428" s="100"/>
      <c r="AN428" s="100"/>
      <c r="AP428" s="100"/>
      <c r="AR428" s="101"/>
      <c r="AW428" s="100"/>
      <c r="AY428" s="100"/>
      <c r="BA428" s="100"/>
    </row>
    <row r="429">
      <c r="J429" s="100"/>
      <c r="L429" s="100"/>
      <c r="P429" s="100"/>
      <c r="R429" s="100"/>
      <c r="T429" s="100"/>
      <c r="X429" s="100"/>
      <c r="Z429" s="100"/>
      <c r="AD429" s="100"/>
      <c r="AF429" s="100"/>
      <c r="AI429" s="100"/>
      <c r="AJ429" s="100"/>
      <c r="AM429" s="100"/>
      <c r="AN429" s="100"/>
      <c r="AP429" s="100"/>
      <c r="AR429" s="101"/>
      <c r="AW429" s="100"/>
      <c r="AY429" s="100"/>
      <c r="BA429" s="100"/>
    </row>
    <row r="430">
      <c r="J430" s="100"/>
      <c r="L430" s="100"/>
      <c r="P430" s="100"/>
      <c r="R430" s="100"/>
      <c r="T430" s="100"/>
      <c r="X430" s="100"/>
      <c r="Z430" s="100"/>
      <c r="AD430" s="100"/>
      <c r="AF430" s="100"/>
      <c r="AI430" s="100"/>
      <c r="AJ430" s="100"/>
      <c r="AM430" s="100"/>
      <c r="AN430" s="100"/>
      <c r="AP430" s="100"/>
      <c r="AR430" s="101"/>
      <c r="AW430" s="100"/>
      <c r="AY430" s="100"/>
      <c r="BA430" s="100"/>
    </row>
    <row r="431">
      <c r="J431" s="100"/>
      <c r="L431" s="100"/>
      <c r="P431" s="100"/>
      <c r="R431" s="100"/>
      <c r="T431" s="100"/>
      <c r="X431" s="100"/>
      <c r="Z431" s="100"/>
      <c r="AD431" s="100"/>
      <c r="AF431" s="100"/>
      <c r="AI431" s="100"/>
      <c r="AJ431" s="100"/>
      <c r="AM431" s="100"/>
      <c r="AN431" s="100"/>
      <c r="AP431" s="100"/>
      <c r="AR431" s="101"/>
      <c r="AW431" s="100"/>
      <c r="AY431" s="100"/>
      <c r="BA431" s="100"/>
    </row>
    <row r="432">
      <c r="J432" s="100"/>
      <c r="L432" s="100"/>
      <c r="P432" s="100"/>
      <c r="R432" s="100"/>
      <c r="T432" s="100"/>
      <c r="X432" s="100"/>
      <c r="Z432" s="100"/>
      <c r="AD432" s="100"/>
      <c r="AF432" s="100"/>
      <c r="AI432" s="100"/>
      <c r="AJ432" s="100"/>
      <c r="AM432" s="100"/>
      <c r="AN432" s="100"/>
      <c r="AP432" s="100"/>
      <c r="AR432" s="101"/>
      <c r="AW432" s="100"/>
      <c r="AY432" s="100"/>
      <c r="BA432" s="100"/>
    </row>
    <row r="433">
      <c r="J433" s="100"/>
      <c r="L433" s="100"/>
      <c r="P433" s="100"/>
      <c r="R433" s="100"/>
      <c r="T433" s="100"/>
      <c r="X433" s="100"/>
      <c r="Z433" s="100"/>
      <c r="AD433" s="100"/>
      <c r="AF433" s="100"/>
      <c r="AI433" s="100"/>
      <c r="AJ433" s="100"/>
      <c r="AM433" s="100"/>
      <c r="AN433" s="100"/>
      <c r="AP433" s="100"/>
      <c r="AR433" s="101"/>
      <c r="AW433" s="100"/>
      <c r="AY433" s="100"/>
      <c r="BA433" s="100"/>
    </row>
    <row r="434">
      <c r="J434" s="100"/>
      <c r="L434" s="100"/>
      <c r="P434" s="100"/>
      <c r="R434" s="100"/>
      <c r="T434" s="100"/>
      <c r="X434" s="100"/>
      <c r="Z434" s="100"/>
      <c r="AD434" s="100"/>
      <c r="AF434" s="100"/>
      <c r="AI434" s="100"/>
      <c r="AJ434" s="100"/>
      <c r="AM434" s="100"/>
      <c r="AN434" s="100"/>
      <c r="AP434" s="100"/>
      <c r="AR434" s="101"/>
      <c r="AW434" s="100"/>
      <c r="AY434" s="100"/>
      <c r="BA434" s="100"/>
    </row>
    <row r="435">
      <c r="J435" s="100"/>
      <c r="L435" s="100"/>
      <c r="P435" s="100"/>
      <c r="R435" s="100"/>
      <c r="T435" s="100"/>
      <c r="X435" s="100"/>
      <c r="Z435" s="100"/>
      <c r="AD435" s="100"/>
      <c r="AF435" s="100"/>
      <c r="AI435" s="100"/>
      <c r="AJ435" s="100"/>
      <c r="AM435" s="100"/>
      <c r="AN435" s="100"/>
      <c r="AP435" s="100"/>
      <c r="AR435" s="101"/>
      <c r="AW435" s="100"/>
      <c r="AY435" s="100"/>
      <c r="BA435" s="100"/>
    </row>
    <row r="436">
      <c r="J436" s="100"/>
      <c r="L436" s="100"/>
      <c r="P436" s="100"/>
      <c r="R436" s="100"/>
      <c r="T436" s="100"/>
      <c r="X436" s="100"/>
      <c r="Z436" s="100"/>
      <c r="AD436" s="100"/>
      <c r="AF436" s="100"/>
      <c r="AI436" s="100"/>
      <c r="AJ436" s="100"/>
      <c r="AM436" s="100"/>
      <c r="AN436" s="100"/>
      <c r="AP436" s="100"/>
      <c r="AR436" s="101"/>
      <c r="AW436" s="100"/>
      <c r="AY436" s="100"/>
      <c r="BA436" s="100"/>
    </row>
    <row r="437">
      <c r="J437" s="100"/>
      <c r="L437" s="100"/>
      <c r="P437" s="100"/>
      <c r="R437" s="100"/>
      <c r="T437" s="100"/>
      <c r="X437" s="100"/>
      <c r="Z437" s="100"/>
      <c r="AD437" s="100"/>
      <c r="AF437" s="100"/>
      <c r="AI437" s="100"/>
      <c r="AJ437" s="100"/>
      <c r="AM437" s="100"/>
      <c r="AN437" s="100"/>
      <c r="AP437" s="100"/>
      <c r="AR437" s="101"/>
      <c r="AW437" s="100"/>
      <c r="AY437" s="100"/>
      <c r="BA437" s="100"/>
    </row>
    <row r="438">
      <c r="J438" s="100"/>
      <c r="L438" s="100"/>
      <c r="P438" s="100"/>
      <c r="R438" s="100"/>
      <c r="T438" s="100"/>
      <c r="X438" s="100"/>
      <c r="Z438" s="100"/>
      <c r="AD438" s="100"/>
      <c r="AF438" s="100"/>
      <c r="AI438" s="100"/>
      <c r="AJ438" s="100"/>
      <c r="AM438" s="100"/>
      <c r="AN438" s="100"/>
      <c r="AP438" s="100"/>
      <c r="AR438" s="101"/>
      <c r="AW438" s="100"/>
      <c r="AY438" s="100"/>
      <c r="BA438" s="100"/>
    </row>
    <row r="439">
      <c r="J439" s="100"/>
      <c r="L439" s="100"/>
      <c r="P439" s="100"/>
      <c r="R439" s="100"/>
      <c r="T439" s="100"/>
      <c r="X439" s="100"/>
      <c r="Z439" s="100"/>
      <c r="AD439" s="100"/>
      <c r="AF439" s="100"/>
      <c r="AI439" s="100"/>
      <c r="AJ439" s="100"/>
      <c r="AM439" s="100"/>
      <c r="AN439" s="100"/>
      <c r="AP439" s="100"/>
      <c r="AR439" s="101"/>
      <c r="AW439" s="100"/>
      <c r="AY439" s="100"/>
      <c r="BA439" s="100"/>
    </row>
    <row r="440">
      <c r="J440" s="100"/>
      <c r="L440" s="100"/>
      <c r="P440" s="100"/>
      <c r="R440" s="100"/>
      <c r="T440" s="100"/>
      <c r="X440" s="100"/>
      <c r="Z440" s="100"/>
      <c r="AD440" s="100"/>
      <c r="AF440" s="100"/>
      <c r="AI440" s="100"/>
      <c r="AJ440" s="100"/>
      <c r="AM440" s="100"/>
      <c r="AN440" s="100"/>
      <c r="AP440" s="100"/>
      <c r="AR440" s="101"/>
      <c r="AW440" s="100"/>
      <c r="AY440" s="100"/>
      <c r="BA440" s="100"/>
    </row>
    <row r="441">
      <c r="J441" s="100"/>
      <c r="L441" s="100"/>
      <c r="P441" s="100"/>
      <c r="R441" s="100"/>
      <c r="T441" s="100"/>
      <c r="X441" s="100"/>
      <c r="Z441" s="100"/>
      <c r="AD441" s="100"/>
      <c r="AF441" s="100"/>
      <c r="AI441" s="100"/>
      <c r="AJ441" s="100"/>
      <c r="AM441" s="100"/>
      <c r="AN441" s="100"/>
      <c r="AP441" s="100"/>
      <c r="AR441" s="101"/>
      <c r="AW441" s="100"/>
      <c r="AY441" s="100"/>
      <c r="BA441" s="100"/>
    </row>
    <row r="442">
      <c r="J442" s="100"/>
      <c r="L442" s="100"/>
      <c r="P442" s="100"/>
      <c r="R442" s="100"/>
      <c r="T442" s="100"/>
      <c r="X442" s="100"/>
      <c r="Z442" s="100"/>
      <c r="AD442" s="100"/>
      <c r="AF442" s="100"/>
      <c r="AI442" s="100"/>
      <c r="AJ442" s="100"/>
      <c r="AM442" s="100"/>
      <c r="AN442" s="100"/>
      <c r="AP442" s="100"/>
      <c r="AR442" s="101"/>
      <c r="AW442" s="100"/>
      <c r="AY442" s="100"/>
      <c r="BA442" s="100"/>
    </row>
    <row r="443">
      <c r="J443" s="100"/>
      <c r="L443" s="100"/>
      <c r="P443" s="100"/>
      <c r="R443" s="100"/>
      <c r="T443" s="100"/>
      <c r="X443" s="100"/>
      <c r="Z443" s="100"/>
      <c r="AD443" s="100"/>
      <c r="AF443" s="100"/>
      <c r="AI443" s="100"/>
      <c r="AJ443" s="100"/>
      <c r="AM443" s="100"/>
      <c r="AN443" s="100"/>
      <c r="AP443" s="100"/>
      <c r="AR443" s="101"/>
      <c r="AW443" s="100"/>
      <c r="AY443" s="100"/>
      <c r="BA443" s="100"/>
    </row>
    <row r="444">
      <c r="J444" s="100"/>
      <c r="L444" s="100"/>
      <c r="P444" s="100"/>
      <c r="R444" s="100"/>
      <c r="T444" s="100"/>
      <c r="X444" s="100"/>
      <c r="Z444" s="100"/>
      <c r="AD444" s="100"/>
      <c r="AF444" s="100"/>
      <c r="AI444" s="100"/>
      <c r="AJ444" s="100"/>
      <c r="AM444" s="100"/>
      <c r="AN444" s="100"/>
      <c r="AP444" s="100"/>
      <c r="AR444" s="101"/>
      <c r="AW444" s="100"/>
      <c r="AY444" s="100"/>
      <c r="BA444" s="100"/>
    </row>
    <row r="445">
      <c r="J445" s="100"/>
      <c r="L445" s="100"/>
      <c r="P445" s="100"/>
      <c r="R445" s="100"/>
      <c r="T445" s="100"/>
      <c r="X445" s="100"/>
      <c r="Z445" s="100"/>
      <c r="AD445" s="100"/>
      <c r="AF445" s="100"/>
      <c r="AI445" s="100"/>
      <c r="AJ445" s="100"/>
      <c r="AM445" s="100"/>
      <c r="AN445" s="100"/>
      <c r="AP445" s="100"/>
      <c r="AR445" s="101"/>
      <c r="AW445" s="100"/>
      <c r="AY445" s="100"/>
      <c r="BA445" s="100"/>
    </row>
    <row r="446">
      <c r="J446" s="100"/>
      <c r="L446" s="100"/>
      <c r="P446" s="100"/>
      <c r="R446" s="100"/>
      <c r="T446" s="100"/>
      <c r="X446" s="100"/>
      <c r="Z446" s="100"/>
      <c r="AD446" s="100"/>
      <c r="AF446" s="100"/>
      <c r="AI446" s="100"/>
      <c r="AJ446" s="100"/>
      <c r="AM446" s="100"/>
      <c r="AN446" s="100"/>
      <c r="AP446" s="100"/>
      <c r="AR446" s="101"/>
      <c r="AW446" s="100"/>
      <c r="AY446" s="100"/>
      <c r="BA446" s="100"/>
    </row>
    <row r="447">
      <c r="J447" s="100"/>
      <c r="L447" s="100"/>
      <c r="P447" s="100"/>
      <c r="R447" s="100"/>
      <c r="T447" s="100"/>
      <c r="X447" s="100"/>
      <c r="Z447" s="100"/>
      <c r="AD447" s="100"/>
      <c r="AF447" s="100"/>
      <c r="AI447" s="100"/>
      <c r="AJ447" s="100"/>
      <c r="AM447" s="100"/>
      <c r="AN447" s="100"/>
      <c r="AP447" s="100"/>
      <c r="AR447" s="101"/>
      <c r="AW447" s="100"/>
      <c r="AY447" s="100"/>
      <c r="BA447" s="100"/>
    </row>
    <row r="448">
      <c r="J448" s="100"/>
      <c r="L448" s="100"/>
      <c r="P448" s="100"/>
      <c r="R448" s="100"/>
      <c r="T448" s="100"/>
      <c r="X448" s="100"/>
      <c r="Z448" s="100"/>
      <c r="AD448" s="100"/>
      <c r="AF448" s="100"/>
      <c r="AI448" s="100"/>
      <c r="AJ448" s="100"/>
      <c r="AM448" s="100"/>
      <c r="AN448" s="100"/>
      <c r="AP448" s="100"/>
      <c r="AR448" s="101"/>
      <c r="AW448" s="100"/>
      <c r="AY448" s="100"/>
      <c r="BA448" s="100"/>
    </row>
    <row r="449">
      <c r="J449" s="100"/>
      <c r="L449" s="100"/>
      <c r="P449" s="100"/>
      <c r="R449" s="100"/>
      <c r="T449" s="100"/>
      <c r="X449" s="100"/>
      <c r="Z449" s="100"/>
      <c r="AD449" s="100"/>
      <c r="AF449" s="100"/>
      <c r="AI449" s="100"/>
      <c r="AJ449" s="100"/>
      <c r="AM449" s="100"/>
      <c r="AN449" s="100"/>
      <c r="AP449" s="100"/>
      <c r="AR449" s="101"/>
      <c r="AW449" s="100"/>
      <c r="AY449" s="100"/>
      <c r="BA449" s="100"/>
    </row>
    <row r="450">
      <c r="J450" s="100"/>
      <c r="L450" s="100"/>
      <c r="P450" s="100"/>
      <c r="R450" s="100"/>
      <c r="T450" s="100"/>
      <c r="X450" s="100"/>
      <c r="Z450" s="100"/>
      <c r="AD450" s="100"/>
      <c r="AF450" s="100"/>
      <c r="AI450" s="100"/>
      <c r="AJ450" s="100"/>
      <c r="AM450" s="100"/>
      <c r="AN450" s="100"/>
      <c r="AP450" s="100"/>
      <c r="AR450" s="101"/>
      <c r="AW450" s="100"/>
      <c r="AY450" s="100"/>
      <c r="BA450" s="100"/>
    </row>
    <row r="451">
      <c r="J451" s="100"/>
      <c r="L451" s="100"/>
      <c r="P451" s="100"/>
      <c r="R451" s="100"/>
      <c r="T451" s="100"/>
      <c r="X451" s="100"/>
      <c r="Z451" s="100"/>
      <c r="AD451" s="100"/>
      <c r="AF451" s="100"/>
      <c r="AI451" s="100"/>
      <c r="AJ451" s="100"/>
      <c r="AM451" s="100"/>
      <c r="AN451" s="100"/>
      <c r="AP451" s="100"/>
      <c r="AR451" s="101"/>
      <c r="AW451" s="100"/>
      <c r="AY451" s="100"/>
      <c r="BA451" s="100"/>
    </row>
    <row r="452">
      <c r="J452" s="100"/>
      <c r="L452" s="100"/>
      <c r="P452" s="100"/>
      <c r="R452" s="100"/>
      <c r="T452" s="100"/>
      <c r="X452" s="100"/>
      <c r="Z452" s="100"/>
      <c r="AD452" s="100"/>
      <c r="AF452" s="100"/>
      <c r="AI452" s="100"/>
      <c r="AJ452" s="100"/>
      <c r="AM452" s="100"/>
      <c r="AN452" s="100"/>
      <c r="AP452" s="100"/>
      <c r="AR452" s="101"/>
      <c r="AW452" s="100"/>
      <c r="AY452" s="100"/>
      <c r="BA452" s="100"/>
    </row>
    <row r="453">
      <c r="J453" s="100"/>
      <c r="L453" s="100"/>
      <c r="P453" s="100"/>
      <c r="R453" s="100"/>
      <c r="T453" s="100"/>
      <c r="X453" s="100"/>
      <c r="Z453" s="100"/>
      <c r="AD453" s="100"/>
      <c r="AF453" s="100"/>
      <c r="AI453" s="100"/>
      <c r="AJ453" s="100"/>
      <c r="AM453" s="100"/>
      <c r="AN453" s="100"/>
      <c r="AP453" s="100"/>
      <c r="AR453" s="101"/>
      <c r="AW453" s="100"/>
      <c r="AY453" s="100"/>
      <c r="BA453" s="100"/>
    </row>
    <row r="454">
      <c r="J454" s="100"/>
      <c r="L454" s="100"/>
      <c r="P454" s="100"/>
      <c r="R454" s="100"/>
      <c r="T454" s="100"/>
      <c r="X454" s="100"/>
      <c r="Z454" s="100"/>
      <c r="AD454" s="100"/>
      <c r="AF454" s="100"/>
      <c r="AI454" s="100"/>
      <c r="AJ454" s="100"/>
      <c r="AM454" s="100"/>
      <c r="AN454" s="100"/>
      <c r="AP454" s="100"/>
      <c r="AR454" s="101"/>
      <c r="AW454" s="100"/>
      <c r="AY454" s="100"/>
      <c r="BA454" s="100"/>
    </row>
    <row r="455">
      <c r="J455" s="100"/>
      <c r="L455" s="100"/>
      <c r="P455" s="100"/>
      <c r="R455" s="100"/>
      <c r="T455" s="100"/>
      <c r="X455" s="100"/>
      <c r="Z455" s="100"/>
      <c r="AD455" s="100"/>
      <c r="AF455" s="100"/>
      <c r="AI455" s="100"/>
      <c r="AJ455" s="100"/>
      <c r="AM455" s="100"/>
      <c r="AN455" s="100"/>
      <c r="AP455" s="100"/>
      <c r="AR455" s="101"/>
      <c r="AW455" s="100"/>
      <c r="AY455" s="100"/>
      <c r="BA455" s="100"/>
    </row>
    <row r="456">
      <c r="J456" s="100"/>
      <c r="L456" s="100"/>
      <c r="P456" s="100"/>
      <c r="R456" s="100"/>
      <c r="T456" s="100"/>
      <c r="X456" s="100"/>
      <c r="Z456" s="100"/>
      <c r="AD456" s="100"/>
      <c r="AF456" s="100"/>
      <c r="AI456" s="100"/>
      <c r="AJ456" s="100"/>
      <c r="AM456" s="100"/>
      <c r="AN456" s="100"/>
      <c r="AP456" s="100"/>
      <c r="AR456" s="101"/>
      <c r="AW456" s="100"/>
      <c r="AY456" s="100"/>
      <c r="BA456" s="100"/>
    </row>
    <row r="457">
      <c r="J457" s="100"/>
      <c r="L457" s="100"/>
      <c r="P457" s="100"/>
      <c r="R457" s="100"/>
      <c r="T457" s="100"/>
      <c r="X457" s="100"/>
      <c r="Z457" s="100"/>
      <c r="AD457" s="100"/>
      <c r="AF457" s="100"/>
      <c r="AI457" s="100"/>
      <c r="AJ457" s="100"/>
      <c r="AM457" s="100"/>
      <c r="AN457" s="100"/>
      <c r="AP457" s="100"/>
      <c r="AR457" s="101"/>
      <c r="AW457" s="100"/>
      <c r="AY457" s="100"/>
      <c r="BA457" s="100"/>
    </row>
    <row r="458">
      <c r="J458" s="100"/>
      <c r="L458" s="100"/>
      <c r="P458" s="100"/>
      <c r="R458" s="100"/>
      <c r="T458" s="100"/>
      <c r="X458" s="100"/>
      <c r="Z458" s="100"/>
      <c r="AD458" s="100"/>
      <c r="AF458" s="100"/>
      <c r="AI458" s="100"/>
      <c r="AJ458" s="100"/>
      <c r="AM458" s="100"/>
      <c r="AN458" s="100"/>
      <c r="AP458" s="100"/>
      <c r="AR458" s="101"/>
      <c r="AW458" s="100"/>
      <c r="AY458" s="100"/>
      <c r="BA458" s="100"/>
    </row>
    <row r="459">
      <c r="J459" s="100"/>
      <c r="L459" s="100"/>
      <c r="P459" s="100"/>
      <c r="R459" s="100"/>
      <c r="T459" s="100"/>
      <c r="X459" s="100"/>
      <c r="Z459" s="100"/>
      <c r="AD459" s="100"/>
      <c r="AF459" s="100"/>
      <c r="AI459" s="100"/>
      <c r="AJ459" s="100"/>
      <c r="AM459" s="100"/>
      <c r="AN459" s="100"/>
      <c r="AP459" s="100"/>
      <c r="AR459" s="101"/>
      <c r="AW459" s="100"/>
      <c r="AY459" s="100"/>
      <c r="BA459" s="100"/>
    </row>
    <row r="460">
      <c r="J460" s="100"/>
      <c r="L460" s="100"/>
      <c r="P460" s="100"/>
      <c r="R460" s="100"/>
      <c r="T460" s="100"/>
      <c r="X460" s="100"/>
      <c r="Z460" s="100"/>
      <c r="AD460" s="100"/>
      <c r="AF460" s="100"/>
      <c r="AI460" s="100"/>
      <c r="AJ460" s="100"/>
      <c r="AM460" s="100"/>
      <c r="AN460" s="100"/>
      <c r="AP460" s="100"/>
      <c r="AR460" s="101"/>
      <c r="AW460" s="100"/>
      <c r="AY460" s="100"/>
      <c r="BA460" s="100"/>
    </row>
    <row r="461">
      <c r="J461" s="100"/>
      <c r="L461" s="100"/>
      <c r="P461" s="100"/>
      <c r="R461" s="100"/>
      <c r="T461" s="100"/>
      <c r="X461" s="100"/>
      <c r="Z461" s="100"/>
      <c r="AD461" s="100"/>
      <c r="AF461" s="100"/>
      <c r="AI461" s="100"/>
      <c r="AJ461" s="100"/>
      <c r="AM461" s="100"/>
      <c r="AN461" s="100"/>
      <c r="AP461" s="100"/>
      <c r="AR461" s="101"/>
      <c r="AW461" s="100"/>
      <c r="AY461" s="100"/>
      <c r="BA461" s="100"/>
    </row>
    <row r="462">
      <c r="J462" s="100"/>
      <c r="L462" s="100"/>
      <c r="P462" s="100"/>
      <c r="R462" s="100"/>
      <c r="T462" s="100"/>
      <c r="X462" s="100"/>
      <c r="Z462" s="100"/>
      <c r="AD462" s="100"/>
      <c r="AF462" s="100"/>
      <c r="AI462" s="100"/>
      <c r="AJ462" s="100"/>
      <c r="AM462" s="100"/>
      <c r="AN462" s="100"/>
      <c r="AP462" s="100"/>
      <c r="AR462" s="101"/>
      <c r="AW462" s="100"/>
      <c r="AY462" s="100"/>
      <c r="BA462" s="100"/>
    </row>
    <row r="463">
      <c r="J463" s="100"/>
      <c r="L463" s="100"/>
      <c r="P463" s="100"/>
      <c r="R463" s="100"/>
      <c r="T463" s="100"/>
      <c r="X463" s="100"/>
      <c r="Z463" s="100"/>
      <c r="AD463" s="100"/>
      <c r="AF463" s="100"/>
      <c r="AI463" s="100"/>
      <c r="AJ463" s="100"/>
      <c r="AM463" s="100"/>
      <c r="AN463" s="100"/>
      <c r="AP463" s="100"/>
      <c r="AR463" s="101"/>
      <c r="AW463" s="100"/>
      <c r="AY463" s="100"/>
      <c r="BA463" s="100"/>
    </row>
    <row r="464">
      <c r="J464" s="100"/>
      <c r="L464" s="100"/>
      <c r="P464" s="100"/>
      <c r="R464" s="100"/>
      <c r="T464" s="100"/>
      <c r="X464" s="100"/>
      <c r="Z464" s="100"/>
      <c r="AD464" s="100"/>
      <c r="AF464" s="100"/>
      <c r="AI464" s="100"/>
      <c r="AJ464" s="100"/>
      <c r="AM464" s="100"/>
      <c r="AN464" s="100"/>
      <c r="AP464" s="100"/>
      <c r="AR464" s="101"/>
      <c r="AW464" s="100"/>
      <c r="AY464" s="100"/>
      <c r="BA464" s="100"/>
    </row>
    <row r="465">
      <c r="J465" s="100"/>
      <c r="L465" s="100"/>
      <c r="P465" s="100"/>
      <c r="R465" s="100"/>
      <c r="T465" s="100"/>
      <c r="X465" s="100"/>
      <c r="Z465" s="100"/>
      <c r="AD465" s="100"/>
      <c r="AF465" s="100"/>
      <c r="AI465" s="100"/>
      <c r="AJ465" s="100"/>
      <c r="AM465" s="100"/>
      <c r="AN465" s="100"/>
      <c r="AP465" s="100"/>
      <c r="AR465" s="101"/>
      <c r="AW465" s="100"/>
      <c r="AY465" s="100"/>
      <c r="BA465" s="100"/>
    </row>
    <row r="466">
      <c r="J466" s="100"/>
      <c r="L466" s="100"/>
      <c r="P466" s="100"/>
      <c r="R466" s="100"/>
      <c r="T466" s="100"/>
      <c r="X466" s="100"/>
      <c r="Z466" s="100"/>
      <c r="AD466" s="100"/>
      <c r="AF466" s="100"/>
      <c r="AI466" s="100"/>
      <c r="AJ466" s="100"/>
      <c r="AM466" s="100"/>
      <c r="AN466" s="100"/>
      <c r="AP466" s="100"/>
      <c r="AR466" s="101"/>
      <c r="AW466" s="100"/>
      <c r="AY466" s="100"/>
      <c r="BA466" s="100"/>
    </row>
    <row r="467">
      <c r="J467" s="100"/>
      <c r="L467" s="100"/>
      <c r="P467" s="100"/>
      <c r="R467" s="100"/>
      <c r="T467" s="100"/>
      <c r="X467" s="100"/>
      <c r="Z467" s="100"/>
      <c r="AD467" s="100"/>
      <c r="AF467" s="100"/>
      <c r="AI467" s="100"/>
      <c r="AJ467" s="100"/>
      <c r="AM467" s="100"/>
      <c r="AN467" s="100"/>
      <c r="AP467" s="100"/>
      <c r="AR467" s="101"/>
      <c r="AW467" s="100"/>
      <c r="AY467" s="100"/>
      <c r="BA467" s="100"/>
    </row>
    <row r="468">
      <c r="J468" s="100"/>
      <c r="L468" s="100"/>
      <c r="P468" s="100"/>
      <c r="R468" s="100"/>
      <c r="T468" s="100"/>
      <c r="X468" s="100"/>
      <c r="Z468" s="100"/>
      <c r="AD468" s="100"/>
      <c r="AF468" s="100"/>
      <c r="AI468" s="100"/>
      <c r="AJ468" s="100"/>
      <c r="AM468" s="100"/>
      <c r="AN468" s="100"/>
      <c r="AP468" s="100"/>
      <c r="AR468" s="101"/>
      <c r="AW468" s="100"/>
      <c r="AY468" s="100"/>
      <c r="BA468" s="100"/>
    </row>
    <row r="469">
      <c r="J469" s="100"/>
      <c r="L469" s="100"/>
      <c r="P469" s="100"/>
      <c r="R469" s="100"/>
      <c r="T469" s="100"/>
      <c r="X469" s="100"/>
      <c r="Z469" s="100"/>
      <c r="AD469" s="100"/>
      <c r="AF469" s="100"/>
      <c r="AI469" s="100"/>
      <c r="AJ469" s="100"/>
      <c r="AM469" s="100"/>
      <c r="AN469" s="100"/>
      <c r="AP469" s="100"/>
      <c r="AR469" s="101"/>
      <c r="AW469" s="100"/>
      <c r="AY469" s="100"/>
      <c r="BA469" s="100"/>
    </row>
    <row r="470">
      <c r="J470" s="100"/>
      <c r="L470" s="100"/>
      <c r="P470" s="100"/>
      <c r="R470" s="100"/>
      <c r="T470" s="100"/>
      <c r="X470" s="100"/>
      <c r="Z470" s="100"/>
      <c r="AD470" s="100"/>
      <c r="AF470" s="100"/>
      <c r="AI470" s="100"/>
      <c r="AJ470" s="100"/>
      <c r="AM470" s="100"/>
      <c r="AN470" s="100"/>
      <c r="AP470" s="100"/>
      <c r="AR470" s="101"/>
      <c r="AW470" s="100"/>
      <c r="AY470" s="100"/>
      <c r="BA470" s="100"/>
    </row>
    <row r="471">
      <c r="J471" s="100"/>
      <c r="L471" s="100"/>
      <c r="P471" s="100"/>
      <c r="R471" s="100"/>
      <c r="T471" s="100"/>
      <c r="X471" s="100"/>
      <c r="Z471" s="100"/>
      <c r="AD471" s="100"/>
      <c r="AF471" s="100"/>
      <c r="AI471" s="100"/>
      <c r="AJ471" s="100"/>
      <c r="AM471" s="100"/>
      <c r="AN471" s="100"/>
      <c r="AP471" s="100"/>
      <c r="AR471" s="101"/>
      <c r="AW471" s="100"/>
      <c r="AY471" s="100"/>
      <c r="BA471" s="100"/>
    </row>
    <row r="472">
      <c r="J472" s="100"/>
      <c r="L472" s="100"/>
      <c r="P472" s="100"/>
      <c r="R472" s="100"/>
      <c r="T472" s="100"/>
      <c r="X472" s="100"/>
      <c r="Z472" s="100"/>
      <c r="AD472" s="100"/>
      <c r="AF472" s="100"/>
      <c r="AI472" s="100"/>
      <c r="AJ472" s="100"/>
      <c r="AM472" s="100"/>
      <c r="AN472" s="100"/>
      <c r="AP472" s="100"/>
      <c r="AR472" s="101"/>
      <c r="AW472" s="100"/>
      <c r="AY472" s="100"/>
      <c r="BA472" s="100"/>
    </row>
    <row r="473">
      <c r="J473" s="100"/>
      <c r="L473" s="100"/>
      <c r="P473" s="100"/>
      <c r="R473" s="100"/>
      <c r="T473" s="100"/>
      <c r="X473" s="100"/>
      <c r="Z473" s="100"/>
      <c r="AD473" s="100"/>
      <c r="AF473" s="100"/>
      <c r="AI473" s="100"/>
      <c r="AJ473" s="100"/>
      <c r="AM473" s="100"/>
      <c r="AN473" s="100"/>
      <c r="AP473" s="100"/>
      <c r="AR473" s="101"/>
      <c r="AW473" s="100"/>
      <c r="AY473" s="100"/>
      <c r="BA473" s="100"/>
    </row>
    <row r="474">
      <c r="J474" s="100"/>
      <c r="L474" s="100"/>
      <c r="P474" s="100"/>
      <c r="R474" s="100"/>
      <c r="T474" s="100"/>
      <c r="X474" s="100"/>
      <c r="Z474" s="100"/>
      <c r="AD474" s="100"/>
      <c r="AF474" s="100"/>
      <c r="AI474" s="100"/>
      <c r="AJ474" s="100"/>
      <c r="AM474" s="100"/>
      <c r="AN474" s="100"/>
      <c r="AP474" s="100"/>
      <c r="AR474" s="101"/>
      <c r="AW474" s="100"/>
      <c r="AY474" s="100"/>
      <c r="BA474" s="100"/>
    </row>
    <row r="475">
      <c r="J475" s="100"/>
      <c r="L475" s="100"/>
      <c r="P475" s="100"/>
      <c r="R475" s="100"/>
      <c r="T475" s="100"/>
      <c r="X475" s="100"/>
      <c r="Z475" s="100"/>
      <c r="AD475" s="100"/>
      <c r="AF475" s="100"/>
      <c r="AI475" s="100"/>
      <c r="AJ475" s="100"/>
      <c r="AM475" s="100"/>
      <c r="AN475" s="100"/>
      <c r="AP475" s="100"/>
      <c r="AR475" s="101"/>
      <c r="AW475" s="100"/>
      <c r="AY475" s="100"/>
      <c r="BA475" s="100"/>
    </row>
    <row r="476">
      <c r="J476" s="100"/>
      <c r="L476" s="100"/>
      <c r="P476" s="100"/>
      <c r="R476" s="100"/>
      <c r="T476" s="100"/>
      <c r="X476" s="100"/>
      <c r="Z476" s="100"/>
      <c r="AD476" s="100"/>
      <c r="AF476" s="100"/>
      <c r="AI476" s="100"/>
      <c r="AJ476" s="100"/>
      <c r="AM476" s="100"/>
      <c r="AN476" s="100"/>
      <c r="AP476" s="100"/>
      <c r="AR476" s="101"/>
      <c r="AW476" s="100"/>
      <c r="AY476" s="100"/>
      <c r="BA476" s="100"/>
    </row>
    <row r="477">
      <c r="J477" s="100"/>
      <c r="L477" s="100"/>
      <c r="P477" s="100"/>
      <c r="R477" s="100"/>
      <c r="T477" s="100"/>
      <c r="X477" s="100"/>
      <c r="Z477" s="100"/>
      <c r="AD477" s="100"/>
      <c r="AF477" s="100"/>
      <c r="AI477" s="100"/>
      <c r="AJ477" s="100"/>
      <c r="AM477" s="100"/>
      <c r="AN477" s="100"/>
      <c r="AP477" s="100"/>
      <c r="AR477" s="101"/>
      <c r="AW477" s="100"/>
      <c r="AY477" s="100"/>
      <c r="BA477" s="100"/>
    </row>
    <row r="478">
      <c r="J478" s="100"/>
      <c r="L478" s="100"/>
      <c r="P478" s="100"/>
      <c r="R478" s="100"/>
      <c r="T478" s="100"/>
      <c r="X478" s="100"/>
      <c r="Z478" s="100"/>
      <c r="AD478" s="100"/>
      <c r="AF478" s="100"/>
      <c r="AI478" s="100"/>
      <c r="AJ478" s="100"/>
      <c r="AM478" s="100"/>
      <c r="AN478" s="100"/>
      <c r="AP478" s="100"/>
      <c r="AR478" s="101"/>
      <c r="AW478" s="100"/>
      <c r="AY478" s="100"/>
      <c r="BA478" s="100"/>
    </row>
    <row r="479">
      <c r="J479" s="100"/>
      <c r="L479" s="100"/>
      <c r="P479" s="100"/>
      <c r="R479" s="100"/>
      <c r="T479" s="100"/>
      <c r="X479" s="100"/>
      <c r="Z479" s="100"/>
      <c r="AD479" s="100"/>
      <c r="AF479" s="100"/>
      <c r="AI479" s="100"/>
      <c r="AJ479" s="100"/>
      <c r="AM479" s="100"/>
      <c r="AN479" s="100"/>
      <c r="AP479" s="100"/>
      <c r="AR479" s="101"/>
      <c r="AW479" s="100"/>
      <c r="AY479" s="100"/>
      <c r="BA479" s="100"/>
    </row>
    <row r="480">
      <c r="J480" s="100"/>
      <c r="L480" s="100"/>
      <c r="P480" s="100"/>
      <c r="R480" s="100"/>
      <c r="T480" s="100"/>
      <c r="X480" s="100"/>
      <c r="Z480" s="100"/>
      <c r="AD480" s="100"/>
      <c r="AF480" s="100"/>
      <c r="AI480" s="100"/>
      <c r="AJ480" s="100"/>
      <c r="AM480" s="100"/>
      <c r="AN480" s="100"/>
      <c r="AP480" s="100"/>
      <c r="AR480" s="101"/>
      <c r="AW480" s="100"/>
      <c r="AY480" s="100"/>
      <c r="BA480" s="100"/>
    </row>
    <row r="481">
      <c r="J481" s="100"/>
      <c r="L481" s="100"/>
      <c r="P481" s="100"/>
      <c r="R481" s="100"/>
      <c r="T481" s="100"/>
      <c r="X481" s="100"/>
      <c r="Z481" s="100"/>
      <c r="AD481" s="100"/>
      <c r="AF481" s="100"/>
      <c r="AI481" s="100"/>
      <c r="AJ481" s="100"/>
      <c r="AM481" s="100"/>
      <c r="AN481" s="100"/>
      <c r="AP481" s="100"/>
      <c r="AR481" s="101"/>
      <c r="AW481" s="100"/>
      <c r="AY481" s="100"/>
      <c r="BA481" s="100"/>
    </row>
    <row r="482">
      <c r="J482" s="100"/>
      <c r="L482" s="100"/>
      <c r="P482" s="100"/>
      <c r="R482" s="100"/>
      <c r="T482" s="100"/>
      <c r="X482" s="100"/>
      <c r="Z482" s="100"/>
      <c r="AD482" s="100"/>
      <c r="AF482" s="100"/>
      <c r="AI482" s="100"/>
      <c r="AJ482" s="100"/>
      <c r="AM482" s="100"/>
      <c r="AN482" s="100"/>
      <c r="AP482" s="100"/>
      <c r="AR482" s="101"/>
      <c r="AW482" s="100"/>
      <c r="AY482" s="100"/>
      <c r="BA482" s="100"/>
    </row>
    <row r="483">
      <c r="J483" s="100"/>
      <c r="L483" s="100"/>
      <c r="P483" s="100"/>
      <c r="R483" s="100"/>
      <c r="T483" s="100"/>
      <c r="X483" s="100"/>
      <c r="Z483" s="100"/>
      <c r="AD483" s="100"/>
      <c r="AF483" s="100"/>
      <c r="AI483" s="100"/>
      <c r="AJ483" s="100"/>
      <c r="AM483" s="100"/>
      <c r="AN483" s="100"/>
      <c r="AP483" s="100"/>
      <c r="AR483" s="101"/>
      <c r="AW483" s="100"/>
      <c r="AY483" s="100"/>
      <c r="BA483" s="100"/>
    </row>
    <row r="484">
      <c r="J484" s="100"/>
      <c r="L484" s="100"/>
      <c r="P484" s="100"/>
      <c r="R484" s="100"/>
      <c r="T484" s="100"/>
      <c r="X484" s="100"/>
      <c r="Z484" s="100"/>
      <c r="AD484" s="100"/>
      <c r="AF484" s="100"/>
      <c r="AI484" s="100"/>
      <c r="AJ484" s="100"/>
      <c r="AM484" s="100"/>
      <c r="AN484" s="100"/>
      <c r="AP484" s="100"/>
      <c r="AR484" s="101"/>
      <c r="AW484" s="100"/>
      <c r="AY484" s="100"/>
      <c r="BA484" s="100"/>
    </row>
    <row r="485">
      <c r="J485" s="100"/>
      <c r="L485" s="100"/>
      <c r="P485" s="100"/>
      <c r="R485" s="100"/>
      <c r="T485" s="100"/>
      <c r="X485" s="100"/>
      <c r="Z485" s="100"/>
      <c r="AD485" s="100"/>
      <c r="AF485" s="100"/>
      <c r="AI485" s="100"/>
      <c r="AJ485" s="100"/>
      <c r="AM485" s="100"/>
      <c r="AN485" s="100"/>
      <c r="AP485" s="100"/>
      <c r="AR485" s="101"/>
      <c r="AW485" s="100"/>
      <c r="AY485" s="100"/>
      <c r="BA485" s="100"/>
    </row>
    <row r="486">
      <c r="J486" s="100"/>
      <c r="L486" s="100"/>
      <c r="P486" s="100"/>
      <c r="R486" s="100"/>
      <c r="T486" s="100"/>
      <c r="X486" s="100"/>
      <c r="Z486" s="100"/>
      <c r="AD486" s="100"/>
      <c r="AF486" s="100"/>
      <c r="AI486" s="100"/>
      <c r="AJ486" s="100"/>
      <c r="AM486" s="100"/>
      <c r="AN486" s="100"/>
      <c r="AP486" s="100"/>
      <c r="AR486" s="101"/>
      <c r="AW486" s="100"/>
      <c r="AY486" s="100"/>
      <c r="BA486" s="100"/>
    </row>
    <row r="487">
      <c r="J487" s="100"/>
      <c r="L487" s="100"/>
      <c r="P487" s="100"/>
      <c r="R487" s="100"/>
      <c r="T487" s="100"/>
      <c r="X487" s="100"/>
      <c r="Z487" s="100"/>
      <c r="AD487" s="100"/>
      <c r="AF487" s="100"/>
      <c r="AI487" s="100"/>
      <c r="AJ487" s="100"/>
      <c r="AM487" s="100"/>
      <c r="AN487" s="100"/>
      <c r="AP487" s="100"/>
      <c r="AR487" s="101"/>
      <c r="AW487" s="100"/>
      <c r="AY487" s="100"/>
      <c r="BA487" s="100"/>
    </row>
    <row r="488">
      <c r="J488" s="100"/>
      <c r="L488" s="100"/>
      <c r="P488" s="100"/>
      <c r="R488" s="100"/>
      <c r="T488" s="100"/>
      <c r="X488" s="100"/>
      <c r="Z488" s="100"/>
      <c r="AD488" s="100"/>
      <c r="AF488" s="100"/>
      <c r="AI488" s="100"/>
      <c r="AJ488" s="100"/>
      <c r="AM488" s="100"/>
      <c r="AN488" s="100"/>
      <c r="AP488" s="100"/>
      <c r="AR488" s="101"/>
      <c r="AW488" s="100"/>
      <c r="AY488" s="100"/>
      <c r="BA488" s="100"/>
    </row>
    <row r="489">
      <c r="J489" s="100"/>
      <c r="L489" s="100"/>
      <c r="P489" s="100"/>
      <c r="R489" s="100"/>
      <c r="T489" s="100"/>
      <c r="X489" s="100"/>
      <c r="Z489" s="100"/>
      <c r="AD489" s="100"/>
      <c r="AF489" s="100"/>
      <c r="AI489" s="100"/>
      <c r="AJ489" s="100"/>
      <c r="AM489" s="100"/>
      <c r="AN489" s="100"/>
      <c r="AP489" s="100"/>
      <c r="AR489" s="101"/>
      <c r="AW489" s="100"/>
      <c r="AY489" s="100"/>
      <c r="BA489" s="100"/>
    </row>
    <row r="490">
      <c r="J490" s="100"/>
      <c r="L490" s="100"/>
      <c r="P490" s="100"/>
      <c r="R490" s="100"/>
      <c r="T490" s="100"/>
      <c r="X490" s="100"/>
      <c r="Z490" s="100"/>
      <c r="AD490" s="100"/>
      <c r="AF490" s="100"/>
      <c r="AI490" s="100"/>
      <c r="AJ490" s="100"/>
      <c r="AM490" s="100"/>
      <c r="AN490" s="100"/>
      <c r="AP490" s="100"/>
      <c r="AR490" s="101"/>
      <c r="AW490" s="100"/>
      <c r="AY490" s="100"/>
      <c r="BA490" s="100"/>
    </row>
    <row r="491">
      <c r="J491" s="100"/>
      <c r="L491" s="100"/>
      <c r="P491" s="100"/>
      <c r="R491" s="100"/>
      <c r="T491" s="100"/>
      <c r="X491" s="100"/>
      <c r="Z491" s="100"/>
      <c r="AD491" s="100"/>
      <c r="AF491" s="100"/>
      <c r="AI491" s="100"/>
      <c r="AJ491" s="100"/>
      <c r="AM491" s="100"/>
      <c r="AN491" s="100"/>
      <c r="AP491" s="100"/>
      <c r="AR491" s="101"/>
      <c r="AW491" s="100"/>
      <c r="AY491" s="100"/>
      <c r="BA491" s="100"/>
    </row>
    <row r="492">
      <c r="J492" s="100"/>
      <c r="L492" s="100"/>
      <c r="P492" s="100"/>
      <c r="R492" s="100"/>
      <c r="T492" s="100"/>
      <c r="X492" s="100"/>
      <c r="Z492" s="100"/>
      <c r="AD492" s="100"/>
      <c r="AF492" s="100"/>
      <c r="AI492" s="100"/>
      <c r="AJ492" s="100"/>
      <c r="AM492" s="100"/>
      <c r="AN492" s="100"/>
      <c r="AP492" s="100"/>
      <c r="AR492" s="101"/>
      <c r="AW492" s="100"/>
      <c r="AY492" s="100"/>
      <c r="BA492" s="100"/>
    </row>
    <row r="493">
      <c r="J493" s="100"/>
      <c r="L493" s="100"/>
      <c r="P493" s="100"/>
      <c r="R493" s="100"/>
      <c r="T493" s="100"/>
      <c r="X493" s="100"/>
      <c r="Z493" s="100"/>
      <c r="AD493" s="100"/>
      <c r="AF493" s="100"/>
      <c r="AI493" s="100"/>
      <c r="AJ493" s="100"/>
      <c r="AM493" s="100"/>
      <c r="AN493" s="100"/>
      <c r="AP493" s="100"/>
      <c r="AR493" s="101"/>
      <c r="AW493" s="100"/>
      <c r="AY493" s="100"/>
      <c r="BA493" s="100"/>
    </row>
    <row r="494">
      <c r="J494" s="100"/>
      <c r="L494" s="100"/>
      <c r="P494" s="100"/>
      <c r="R494" s="100"/>
      <c r="T494" s="100"/>
      <c r="X494" s="100"/>
      <c r="Z494" s="100"/>
      <c r="AD494" s="100"/>
      <c r="AF494" s="100"/>
      <c r="AI494" s="100"/>
      <c r="AJ494" s="100"/>
      <c r="AM494" s="100"/>
      <c r="AN494" s="100"/>
      <c r="AP494" s="100"/>
      <c r="AR494" s="101"/>
      <c r="AW494" s="100"/>
      <c r="AY494" s="100"/>
      <c r="BA494" s="100"/>
    </row>
    <row r="495">
      <c r="J495" s="100"/>
      <c r="L495" s="100"/>
      <c r="P495" s="100"/>
      <c r="R495" s="100"/>
      <c r="T495" s="100"/>
      <c r="X495" s="100"/>
      <c r="Z495" s="100"/>
      <c r="AD495" s="100"/>
      <c r="AF495" s="100"/>
      <c r="AI495" s="100"/>
      <c r="AJ495" s="100"/>
      <c r="AM495" s="100"/>
      <c r="AN495" s="100"/>
      <c r="AP495" s="100"/>
      <c r="AR495" s="101"/>
      <c r="AW495" s="100"/>
      <c r="AY495" s="100"/>
      <c r="BA495" s="100"/>
    </row>
    <row r="496">
      <c r="J496" s="100"/>
      <c r="L496" s="100"/>
      <c r="P496" s="100"/>
      <c r="R496" s="100"/>
      <c r="T496" s="100"/>
      <c r="X496" s="100"/>
      <c r="Z496" s="100"/>
      <c r="AD496" s="100"/>
      <c r="AF496" s="100"/>
      <c r="AI496" s="100"/>
      <c r="AJ496" s="100"/>
      <c r="AM496" s="100"/>
      <c r="AN496" s="100"/>
      <c r="AP496" s="100"/>
      <c r="AR496" s="101"/>
      <c r="AW496" s="100"/>
      <c r="AY496" s="100"/>
      <c r="BA496" s="100"/>
    </row>
    <row r="497">
      <c r="J497" s="100"/>
      <c r="L497" s="100"/>
      <c r="P497" s="100"/>
      <c r="R497" s="100"/>
      <c r="T497" s="100"/>
      <c r="X497" s="100"/>
      <c r="Z497" s="100"/>
      <c r="AD497" s="100"/>
      <c r="AF497" s="100"/>
      <c r="AI497" s="100"/>
      <c r="AJ497" s="100"/>
      <c r="AM497" s="100"/>
      <c r="AN497" s="100"/>
      <c r="AP497" s="100"/>
      <c r="AR497" s="101"/>
      <c r="AW497" s="100"/>
      <c r="AY497" s="100"/>
      <c r="BA497" s="100"/>
    </row>
    <row r="498">
      <c r="J498" s="100"/>
      <c r="L498" s="100"/>
      <c r="P498" s="100"/>
      <c r="R498" s="100"/>
      <c r="T498" s="100"/>
      <c r="X498" s="100"/>
      <c r="Z498" s="100"/>
      <c r="AD498" s="100"/>
      <c r="AF498" s="100"/>
      <c r="AI498" s="100"/>
      <c r="AJ498" s="100"/>
      <c r="AM498" s="100"/>
      <c r="AN498" s="100"/>
      <c r="AP498" s="100"/>
      <c r="AR498" s="101"/>
      <c r="AW498" s="100"/>
      <c r="AY498" s="100"/>
      <c r="BA498" s="100"/>
    </row>
    <row r="499">
      <c r="J499" s="100"/>
      <c r="L499" s="100"/>
      <c r="P499" s="100"/>
      <c r="R499" s="100"/>
      <c r="T499" s="100"/>
      <c r="X499" s="100"/>
      <c r="Z499" s="100"/>
      <c r="AD499" s="100"/>
      <c r="AF499" s="100"/>
      <c r="AI499" s="100"/>
      <c r="AJ499" s="100"/>
      <c r="AM499" s="100"/>
      <c r="AN499" s="100"/>
      <c r="AP499" s="100"/>
      <c r="AR499" s="101"/>
      <c r="AW499" s="100"/>
      <c r="AY499" s="100"/>
      <c r="BA499" s="100"/>
    </row>
    <row r="500">
      <c r="J500" s="100"/>
      <c r="L500" s="100"/>
      <c r="P500" s="100"/>
      <c r="R500" s="100"/>
      <c r="T500" s="100"/>
      <c r="X500" s="100"/>
      <c r="Z500" s="100"/>
      <c r="AD500" s="100"/>
      <c r="AF500" s="100"/>
      <c r="AI500" s="100"/>
      <c r="AJ500" s="100"/>
      <c r="AM500" s="100"/>
      <c r="AN500" s="100"/>
      <c r="AP500" s="100"/>
      <c r="AR500" s="101"/>
      <c r="AW500" s="100"/>
      <c r="AY500" s="100"/>
      <c r="BA500" s="100"/>
    </row>
    <row r="501">
      <c r="J501" s="100"/>
      <c r="L501" s="100"/>
      <c r="P501" s="100"/>
      <c r="R501" s="100"/>
      <c r="T501" s="100"/>
      <c r="X501" s="100"/>
      <c r="Z501" s="100"/>
      <c r="AD501" s="100"/>
      <c r="AF501" s="100"/>
      <c r="AI501" s="100"/>
      <c r="AJ501" s="100"/>
      <c r="AM501" s="100"/>
      <c r="AN501" s="100"/>
      <c r="AP501" s="100"/>
      <c r="AR501" s="101"/>
      <c r="AW501" s="100"/>
      <c r="AY501" s="100"/>
      <c r="BA501" s="100"/>
    </row>
    <row r="502">
      <c r="J502" s="100"/>
      <c r="L502" s="100"/>
      <c r="P502" s="100"/>
      <c r="R502" s="100"/>
      <c r="T502" s="100"/>
      <c r="X502" s="100"/>
      <c r="Z502" s="100"/>
      <c r="AD502" s="100"/>
      <c r="AF502" s="100"/>
      <c r="AI502" s="100"/>
      <c r="AJ502" s="100"/>
      <c r="AM502" s="100"/>
      <c r="AN502" s="100"/>
      <c r="AP502" s="100"/>
      <c r="AR502" s="101"/>
      <c r="AW502" s="100"/>
      <c r="AY502" s="100"/>
      <c r="BA502" s="100"/>
    </row>
    <row r="503">
      <c r="J503" s="100"/>
      <c r="L503" s="100"/>
      <c r="P503" s="100"/>
      <c r="R503" s="100"/>
      <c r="T503" s="100"/>
      <c r="X503" s="100"/>
      <c r="Z503" s="100"/>
      <c r="AD503" s="100"/>
      <c r="AF503" s="100"/>
      <c r="AI503" s="100"/>
      <c r="AJ503" s="100"/>
      <c r="AM503" s="100"/>
      <c r="AN503" s="100"/>
      <c r="AP503" s="100"/>
      <c r="AR503" s="101"/>
      <c r="AW503" s="100"/>
      <c r="AY503" s="100"/>
      <c r="BA503" s="100"/>
    </row>
    <row r="504">
      <c r="J504" s="100"/>
      <c r="L504" s="100"/>
      <c r="P504" s="100"/>
      <c r="R504" s="100"/>
      <c r="T504" s="100"/>
      <c r="X504" s="100"/>
      <c r="Z504" s="100"/>
      <c r="AD504" s="100"/>
      <c r="AF504" s="100"/>
      <c r="AI504" s="100"/>
      <c r="AJ504" s="100"/>
      <c r="AM504" s="100"/>
      <c r="AN504" s="100"/>
      <c r="AP504" s="100"/>
      <c r="AR504" s="101"/>
      <c r="AW504" s="100"/>
      <c r="AY504" s="100"/>
      <c r="BA504" s="100"/>
    </row>
    <row r="505">
      <c r="J505" s="100"/>
      <c r="L505" s="100"/>
      <c r="P505" s="100"/>
      <c r="R505" s="100"/>
      <c r="T505" s="100"/>
      <c r="X505" s="100"/>
      <c r="Z505" s="100"/>
      <c r="AD505" s="100"/>
      <c r="AF505" s="100"/>
      <c r="AI505" s="100"/>
      <c r="AJ505" s="100"/>
      <c r="AM505" s="100"/>
      <c r="AN505" s="100"/>
      <c r="AP505" s="100"/>
      <c r="AR505" s="101"/>
      <c r="AW505" s="100"/>
      <c r="AY505" s="100"/>
      <c r="BA505" s="100"/>
    </row>
    <row r="506">
      <c r="J506" s="100"/>
      <c r="L506" s="100"/>
      <c r="P506" s="100"/>
      <c r="R506" s="100"/>
      <c r="T506" s="100"/>
      <c r="X506" s="100"/>
      <c r="Z506" s="100"/>
      <c r="AD506" s="100"/>
      <c r="AF506" s="100"/>
      <c r="AI506" s="100"/>
      <c r="AJ506" s="100"/>
      <c r="AM506" s="100"/>
      <c r="AN506" s="100"/>
      <c r="AP506" s="100"/>
      <c r="AR506" s="101"/>
      <c r="AW506" s="100"/>
      <c r="AY506" s="100"/>
      <c r="BA506" s="100"/>
    </row>
    <row r="507">
      <c r="J507" s="100"/>
      <c r="L507" s="100"/>
      <c r="P507" s="100"/>
      <c r="R507" s="100"/>
      <c r="T507" s="100"/>
      <c r="X507" s="100"/>
      <c r="Z507" s="100"/>
      <c r="AD507" s="100"/>
      <c r="AF507" s="100"/>
      <c r="AI507" s="100"/>
      <c r="AJ507" s="100"/>
      <c r="AM507" s="100"/>
      <c r="AN507" s="100"/>
      <c r="AP507" s="100"/>
      <c r="AR507" s="101"/>
      <c r="AW507" s="100"/>
      <c r="AY507" s="100"/>
      <c r="BA507" s="100"/>
    </row>
    <row r="508">
      <c r="J508" s="100"/>
      <c r="L508" s="100"/>
      <c r="P508" s="100"/>
      <c r="R508" s="100"/>
      <c r="T508" s="100"/>
      <c r="X508" s="100"/>
      <c r="Z508" s="100"/>
      <c r="AD508" s="100"/>
      <c r="AF508" s="100"/>
      <c r="AI508" s="100"/>
      <c r="AJ508" s="100"/>
      <c r="AM508" s="100"/>
      <c r="AN508" s="100"/>
      <c r="AP508" s="100"/>
      <c r="AR508" s="101"/>
      <c r="AW508" s="100"/>
      <c r="AY508" s="100"/>
      <c r="BA508" s="100"/>
    </row>
    <row r="509">
      <c r="J509" s="100"/>
      <c r="L509" s="100"/>
      <c r="P509" s="100"/>
      <c r="R509" s="100"/>
      <c r="T509" s="100"/>
      <c r="X509" s="100"/>
      <c r="Z509" s="100"/>
      <c r="AD509" s="100"/>
      <c r="AF509" s="100"/>
      <c r="AI509" s="100"/>
      <c r="AJ509" s="100"/>
      <c r="AM509" s="100"/>
      <c r="AN509" s="100"/>
      <c r="AP509" s="100"/>
      <c r="AR509" s="101"/>
      <c r="AW509" s="100"/>
      <c r="AY509" s="100"/>
      <c r="BA509" s="100"/>
    </row>
    <row r="510">
      <c r="J510" s="100"/>
      <c r="L510" s="100"/>
      <c r="P510" s="100"/>
      <c r="R510" s="100"/>
      <c r="T510" s="100"/>
      <c r="X510" s="100"/>
      <c r="Z510" s="100"/>
      <c r="AD510" s="100"/>
      <c r="AF510" s="100"/>
      <c r="AI510" s="100"/>
      <c r="AJ510" s="100"/>
      <c r="AM510" s="100"/>
      <c r="AN510" s="100"/>
      <c r="AP510" s="100"/>
      <c r="AR510" s="101"/>
      <c r="AW510" s="100"/>
      <c r="AY510" s="100"/>
      <c r="BA510" s="100"/>
    </row>
    <row r="511">
      <c r="J511" s="100"/>
      <c r="L511" s="100"/>
      <c r="P511" s="100"/>
      <c r="R511" s="100"/>
      <c r="T511" s="100"/>
      <c r="X511" s="100"/>
      <c r="Z511" s="100"/>
      <c r="AD511" s="100"/>
      <c r="AF511" s="100"/>
      <c r="AI511" s="100"/>
      <c r="AJ511" s="100"/>
      <c r="AM511" s="100"/>
      <c r="AN511" s="100"/>
      <c r="AP511" s="100"/>
      <c r="AR511" s="101"/>
      <c r="AW511" s="100"/>
      <c r="AY511" s="100"/>
      <c r="BA511" s="100"/>
    </row>
    <row r="512">
      <c r="J512" s="100"/>
      <c r="L512" s="100"/>
      <c r="P512" s="100"/>
      <c r="R512" s="100"/>
      <c r="T512" s="100"/>
      <c r="X512" s="100"/>
      <c r="Z512" s="100"/>
      <c r="AD512" s="100"/>
      <c r="AF512" s="100"/>
      <c r="AI512" s="100"/>
      <c r="AJ512" s="100"/>
      <c r="AM512" s="100"/>
      <c r="AN512" s="100"/>
      <c r="AP512" s="100"/>
      <c r="AR512" s="101"/>
      <c r="AW512" s="100"/>
      <c r="AY512" s="100"/>
      <c r="BA512" s="100"/>
    </row>
    <row r="513">
      <c r="J513" s="100"/>
      <c r="L513" s="100"/>
      <c r="P513" s="100"/>
      <c r="R513" s="100"/>
      <c r="T513" s="100"/>
      <c r="X513" s="100"/>
      <c r="Z513" s="100"/>
      <c r="AD513" s="100"/>
      <c r="AF513" s="100"/>
      <c r="AI513" s="100"/>
      <c r="AJ513" s="100"/>
      <c r="AM513" s="100"/>
      <c r="AN513" s="100"/>
      <c r="AP513" s="100"/>
      <c r="AR513" s="101"/>
      <c r="AW513" s="100"/>
      <c r="AY513" s="100"/>
      <c r="BA513" s="100"/>
    </row>
    <row r="514">
      <c r="J514" s="100"/>
      <c r="L514" s="100"/>
      <c r="P514" s="100"/>
      <c r="R514" s="100"/>
      <c r="T514" s="100"/>
      <c r="X514" s="100"/>
      <c r="Z514" s="100"/>
      <c r="AD514" s="100"/>
      <c r="AF514" s="100"/>
      <c r="AI514" s="100"/>
      <c r="AJ514" s="100"/>
      <c r="AM514" s="100"/>
      <c r="AN514" s="100"/>
      <c r="AP514" s="100"/>
      <c r="AR514" s="101"/>
      <c r="AW514" s="100"/>
      <c r="AY514" s="100"/>
      <c r="BA514" s="100"/>
    </row>
    <row r="515">
      <c r="J515" s="100"/>
      <c r="L515" s="100"/>
      <c r="P515" s="100"/>
      <c r="R515" s="100"/>
      <c r="T515" s="100"/>
      <c r="X515" s="100"/>
      <c r="Z515" s="100"/>
      <c r="AD515" s="100"/>
      <c r="AF515" s="100"/>
      <c r="AI515" s="100"/>
      <c r="AJ515" s="100"/>
      <c r="AM515" s="100"/>
      <c r="AN515" s="100"/>
      <c r="AP515" s="100"/>
      <c r="AR515" s="101"/>
      <c r="AW515" s="100"/>
      <c r="AY515" s="100"/>
      <c r="BA515" s="100"/>
    </row>
    <row r="516">
      <c r="J516" s="100"/>
      <c r="L516" s="100"/>
      <c r="P516" s="100"/>
      <c r="R516" s="100"/>
      <c r="T516" s="100"/>
      <c r="X516" s="100"/>
      <c r="Z516" s="100"/>
      <c r="AD516" s="100"/>
      <c r="AF516" s="100"/>
      <c r="AI516" s="100"/>
      <c r="AJ516" s="100"/>
      <c r="AM516" s="100"/>
      <c r="AN516" s="100"/>
      <c r="AP516" s="100"/>
      <c r="AR516" s="101"/>
      <c r="AW516" s="100"/>
      <c r="AY516" s="100"/>
      <c r="BA516" s="100"/>
    </row>
    <row r="517">
      <c r="J517" s="100"/>
      <c r="L517" s="100"/>
      <c r="P517" s="100"/>
      <c r="R517" s="100"/>
      <c r="T517" s="100"/>
      <c r="X517" s="100"/>
      <c r="Z517" s="100"/>
      <c r="AD517" s="100"/>
      <c r="AF517" s="100"/>
      <c r="AI517" s="100"/>
      <c r="AJ517" s="100"/>
      <c r="AM517" s="100"/>
      <c r="AN517" s="100"/>
      <c r="AP517" s="100"/>
      <c r="AR517" s="101"/>
      <c r="AW517" s="100"/>
      <c r="AY517" s="100"/>
      <c r="BA517" s="100"/>
    </row>
    <row r="518">
      <c r="J518" s="100"/>
      <c r="L518" s="100"/>
      <c r="P518" s="100"/>
      <c r="R518" s="100"/>
      <c r="T518" s="100"/>
      <c r="X518" s="100"/>
      <c r="Z518" s="100"/>
      <c r="AD518" s="100"/>
      <c r="AF518" s="100"/>
      <c r="AI518" s="100"/>
      <c r="AJ518" s="100"/>
      <c r="AM518" s="100"/>
      <c r="AN518" s="100"/>
      <c r="AP518" s="100"/>
      <c r="AR518" s="101"/>
      <c r="AW518" s="100"/>
      <c r="AY518" s="100"/>
      <c r="BA518" s="100"/>
    </row>
    <row r="519">
      <c r="J519" s="100"/>
      <c r="L519" s="100"/>
      <c r="P519" s="100"/>
      <c r="R519" s="100"/>
      <c r="T519" s="100"/>
      <c r="X519" s="100"/>
      <c r="Z519" s="100"/>
      <c r="AD519" s="100"/>
      <c r="AF519" s="100"/>
      <c r="AI519" s="100"/>
      <c r="AJ519" s="100"/>
      <c r="AM519" s="100"/>
      <c r="AN519" s="100"/>
      <c r="AP519" s="100"/>
      <c r="AR519" s="101"/>
      <c r="AW519" s="100"/>
      <c r="AY519" s="100"/>
      <c r="BA519" s="100"/>
    </row>
    <row r="520">
      <c r="J520" s="100"/>
      <c r="L520" s="100"/>
      <c r="P520" s="100"/>
      <c r="R520" s="100"/>
      <c r="T520" s="100"/>
      <c r="X520" s="100"/>
      <c r="Z520" s="100"/>
      <c r="AD520" s="100"/>
      <c r="AF520" s="100"/>
      <c r="AI520" s="100"/>
      <c r="AJ520" s="100"/>
      <c r="AM520" s="100"/>
      <c r="AN520" s="100"/>
      <c r="AP520" s="100"/>
      <c r="AR520" s="101"/>
      <c r="AW520" s="100"/>
      <c r="AY520" s="100"/>
      <c r="BA520" s="100"/>
    </row>
    <row r="521">
      <c r="J521" s="100"/>
      <c r="L521" s="100"/>
      <c r="P521" s="100"/>
      <c r="R521" s="100"/>
      <c r="T521" s="100"/>
      <c r="X521" s="100"/>
      <c r="Z521" s="100"/>
      <c r="AD521" s="100"/>
      <c r="AF521" s="100"/>
      <c r="AI521" s="100"/>
      <c r="AJ521" s="100"/>
      <c r="AM521" s="100"/>
      <c r="AN521" s="100"/>
      <c r="AP521" s="100"/>
      <c r="AR521" s="101"/>
      <c r="AW521" s="100"/>
      <c r="AY521" s="100"/>
      <c r="BA521" s="100"/>
    </row>
    <row r="522">
      <c r="J522" s="100"/>
      <c r="L522" s="100"/>
      <c r="P522" s="100"/>
      <c r="R522" s="100"/>
      <c r="T522" s="100"/>
      <c r="X522" s="100"/>
      <c r="Z522" s="100"/>
      <c r="AD522" s="100"/>
      <c r="AF522" s="100"/>
      <c r="AI522" s="100"/>
      <c r="AJ522" s="100"/>
      <c r="AM522" s="100"/>
      <c r="AN522" s="100"/>
      <c r="AP522" s="100"/>
      <c r="AR522" s="101"/>
      <c r="AW522" s="100"/>
      <c r="AY522" s="100"/>
      <c r="BA522" s="100"/>
    </row>
    <row r="523">
      <c r="J523" s="100"/>
      <c r="L523" s="100"/>
      <c r="P523" s="100"/>
      <c r="R523" s="100"/>
      <c r="T523" s="100"/>
      <c r="X523" s="100"/>
      <c r="Z523" s="100"/>
      <c r="AD523" s="100"/>
      <c r="AF523" s="100"/>
      <c r="AI523" s="100"/>
      <c r="AJ523" s="100"/>
      <c r="AM523" s="100"/>
      <c r="AN523" s="100"/>
      <c r="AP523" s="100"/>
      <c r="AR523" s="101"/>
      <c r="AW523" s="100"/>
      <c r="AY523" s="100"/>
      <c r="BA523" s="100"/>
    </row>
    <row r="524">
      <c r="J524" s="100"/>
      <c r="L524" s="100"/>
      <c r="P524" s="100"/>
      <c r="R524" s="100"/>
      <c r="T524" s="100"/>
      <c r="X524" s="100"/>
      <c r="Z524" s="100"/>
      <c r="AD524" s="100"/>
      <c r="AF524" s="100"/>
      <c r="AI524" s="100"/>
      <c r="AJ524" s="100"/>
      <c r="AM524" s="100"/>
      <c r="AN524" s="100"/>
      <c r="AP524" s="100"/>
      <c r="AR524" s="101"/>
      <c r="AW524" s="100"/>
      <c r="AY524" s="100"/>
      <c r="BA524" s="100"/>
    </row>
    <row r="525">
      <c r="J525" s="100"/>
      <c r="L525" s="100"/>
      <c r="P525" s="100"/>
      <c r="R525" s="100"/>
      <c r="T525" s="100"/>
      <c r="X525" s="100"/>
      <c r="Z525" s="100"/>
      <c r="AD525" s="100"/>
      <c r="AF525" s="100"/>
      <c r="AI525" s="100"/>
      <c r="AJ525" s="100"/>
      <c r="AM525" s="100"/>
      <c r="AN525" s="100"/>
      <c r="AP525" s="100"/>
      <c r="AR525" s="101"/>
      <c r="AW525" s="100"/>
      <c r="AY525" s="100"/>
      <c r="BA525" s="100"/>
    </row>
    <row r="526">
      <c r="J526" s="100"/>
      <c r="L526" s="100"/>
      <c r="P526" s="100"/>
      <c r="R526" s="100"/>
      <c r="T526" s="100"/>
      <c r="X526" s="100"/>
      <c r="Z526" s="100"/>
      <c r="AD526" s="100"/>
      <c r="AF526" s="100"/>
      <c r="AI526" s="100"/>
      <c r="AJ526" s="100"/>
      <c r="AM526" s="100"/>
      <c r="AN526" s="100"/>
      <c r="AP526" s="100"/>
      <c r="AR526" s="101"/>
      <c r="AW526" s="100"/>
      <c r="AY526" s="100"/>
      <c r="BA526" s="100"/>
    </row>
    <row r="527">
      <c r="J527" s="100"/>
      <c r="L527" s="100"/>
      <c r="P527" s="100"/>
      <c r="R527" s="100"/>
      <c r="T527" s="100"/>
      <c r="X527" s="100"/>
      <c r="Z527" s="100"/>
      <c r="AD527" s="100"/>
      <c r="AF527" s="100"/>
      <c r="AI527" s="100"/>
      <c r="AJ527" s="100"/>
      <c r="AM527" s="100"/>
      <c r="AN527" s="100"/>
      <c r="AP527" s="100"/>
      <c r="AR527" s="101"/>
      <c r="AW527" s="100"/>
      <c r="AY527" s="100"/>
      <c r="BA527" s="100"/>
    </row>
    <row r="528">
      <c r="J528" s="100"/>
      <c r="L528" s="100"/>
      <c r="P528" s="100"/>
      <c r="R528" s="100"/>
      <c r="T528" s="100"/>
      <c r="X528" s="100"/>
      <c r="Z528" s="100"/>
      <c r="AD528" s="100"/>
      <c r="AF528" s="100"/>
      <c r="AI528" s="100"/>
      <c r="AJ528" s="100"/>
      <c r="AM528" s="100"/>
      <c r="AN528" s="100"/>
      <c r="AP528" s="100"/>
      <c r="AR528" s="101"/>
      <c r="AW528" s="100"/>
      <c r="AY528" s="100"/>
      <c r="BA528" s="100"/>
    </row>
    <row r="529">
      <c r="J529" s="100"/>
      <c r="L529" s="100"/>
      <c r="P529" s="100"/>
      <c r="R529" s="100"/>
      <c r="T529" s="100"/>
      <c r="X529" s="100"/>
      <c r="Z529" s="100"/>
      <c r="AD529" s="100"/>
      <c r="AF529" s="100"/>
      <c r="AI529" s="100"/>
      <c r="AJ529" s="100"/>
      <c r="AM529" s="100"/>
      <c r="AN529" s="100"/>
      <c r="AP529" s="100"/>
      <c r="AR529" s="101"/>
      <c r="AW529" s="100"/>
      <c r="AY529" s="100"/>
      <c r="BA529" s="100"/>
    </row>
    <row r="530">
      <c r="J530" s="100"/>
      <c r="L530" s="100"/>
      <c r="P530" s="100"/>
      <c r="R530" s="100"/>
      <c r="T530" s="100"/>
      <c r="X530" s="100"/>
      <c r="Z530" s="100"/>
      <c r="AD530" s="100"/>
      <c r="AF530" s="100"/>
      <c r="AI530" s="100"/>
      <c r="AJ530" s="100"/>
      <c r="AM530" s="100"/>
      <c r="AN530" s="100"/>
      <c r="AP530" s="100"/>
      <c r="AR530" s="101"/>
      <c r="AW530" s="100"/>
      <c r="AY530" s="100"/>
      <c r="BA530" s="100"/>
    </row>
    <row r="531">
      <c r="J531" s="100"/>
      <c r="L531" s="100"/>
      <c r="P531" s="100"/>
      <c r="R531" s="100"/>
      <c r="T531" s="100"/>
      <c r="X531" s="100"/>
      <c r="Z531" s="100"/>
      <c r="AD531" s="100"/>
      <c r="AF531" s="100"/>
      <c r="AI531" s="100"/>
      <c r="AJ531" s="100"/>
      <c r="AM531" s="100"/>
      <c r="AN531" s="100"/>
      <c r="AP531" s="100"/>
      <c r="AR531" s="101"/>
      <c r="AW531" s="100"/>
      <c r="AY531" s="100"/>
      <c r="BA531" s="100"/>
    </row>
    <row r="532">
      <c r="J532" s="100"/>
      <c r="L532" s="100"/>
      <c r="P532" s="100"/>
      <c r="R532" s="100"/>
      <c r="T532" s="100"/>
      <c r="X532" s="100"/>
      <c r="Z532" s="100"/>
      <c r="AD532" s="100"/>
      <c r="AF532" s="100"/>
      <c r="AI532" s="100"/>
      <c r="AJ532" s="100"/>
      <c r="AM532" s="100"/>
      <c r="AN532" s="100"/>
      <c r="AP532" s="100"/>
      <c r="AR532" s="101"/>
      <c r="AW532" s="100"/>
      <c r="AY532" s="100"/>
      <c r="BA532" s="100"/>
    </row>
    <row r="533">
      <c r="J533" s="100"/>
      <c r="L533" s="100"/>
      <c r="P533" s="100"/>
      <c r="R533" s="100"/>
      <c r="T533" s="100"/>
      <c r="X533" s="100"/>
      <c r="Z533" s="100"/>
      <c r="AD533" s="100"/>
      <c r="AF533" s="100"/>
      <c r="AI533" s="100"/>
      <c r="AJ533" s="100"/>
      <c r="AM533" s="100"/>
      <c r="AN533" s="100"/>
      <c r="AP533" s="100"/>
      <c r="AR533" s="101"/>
      <c r="AW533" s="100"/>
      <c r="AY533" s="100"/>
      <c r="BA533" s="100"/>
    </row>
    <row r="534">
      <c r="J534" s="100"/>
      <c r="L534" s="100"/>
      <c r="P534" s="100"/>
      <c r="R534" s="100"/>
      <c r="T534" s="100"/>
      <c r="X534" s="100"/>
      <c r="Z534" s="100"/>
      <c r="AD534" s="100"/>
      <c r="AF534" s="100"/>
      <c r="AI534" s="100"/>
      <c r="AJ534" s="100"/>
      <c r="AM534" s="100"/>
      <c r="AN534" s="100"/>
      <c r="AP534" s="100"/>
      <c r="AR534" s="101"/>
      <c r="AW534" s="100"/>
      <c r="AY534" s="100"/>
      <c r="BA534" s="100"/>
    </row>
    <row r="535">
      <c r="J535" s="100"/>
      <c r="L535" s="100"/>
      <c r="P535" s="100"/>
      <c r="R535" s="100"/>
      <c r="T535" s="100"/>
      <c r="X535" s="100"/>
      <c r="Z535" s="100"/>
      <c r="AD535" s="100"/>
      <c r="AF535" s="100"/>
      <c r="AI535" s="100"/>
      <c r="AJ535" s="100"/>
      <c r="AM535" s="100"/>
      <c r="AN535" s="100"/>
      <c r="AP535" s="100"/>
      <c r="AR535" s="101"/>
      <c r="AW535" s="100"/>
      <c r="AY535" s="100"/>
      <c r="BA535" s="100"/>
    </row>
    <row r="536">
      <c r="J536" s="100"/>
      <c r="L536" s="100"/>
      <c r="P536" s="100"/>
      <c r="R536" s="100"/>
      <c r="T536" s="100"/>
      <c r="X536" s="100"/>
      <c r="Z536" s="100"/>
      <c r="AD536" s="100"/>
      <c r="AF536" s="100"/>
      <c r="AI536" s="100"/>
      <c r="AJ536" s="100"/>
      <c r="AM536" s="100"/>
      <c r="AN536" s="100"/>
      <c r="AP536" s="100"/>
      <c r="AR536" s="101"/>
      <c r="AW536" s="100"/>
      <c r="AY536" s="100"/>
      <c r="BA536" s="100"/>
    </row>
    <row r="537">
      <c r="J537" s="100"/>
      <c r="L537" s="100"/>
      <c r="P537" s="100"/>
      <c r="R537" s="100"/>
      <c r="T537" s="100"/>
      <c r="X537" s="100"/>
      <c r="Z537" s="100"/>
      <c r="AD537" s="100"/>
      <c r="AF537" s="100"/>
      <c r="AI537" s="100"/>
      <c r="AJ537" s="100"/>
      <c r="AM537" s="100"/>
      <c r="AN537" s="100"/>
      <c r="AP537" s="100"/>
      <c r="AR537" s="101"/>
      <c r="AW537" s="100"/>
      <c r="AY537" s="100"/>
      <c r="BA537" s="100"/>
    </row>
    <row r="538">
      <c r="J538" s="100"/>
      <c r="L538" s="100"/>
      <c r="P538" s="100"/>
      <c r="R538" s="100"/>
      <c r="T538" s="100"/>
      <c r="X538" s="100"/>
      <c r="Z538" s="100"/>
      <c r="AD538" s="100"/>
      <c r="AF538" s="100"/>
      <c r="AI538" s="100"/>
      <c r="AJ538" s="100"/>
      <c r="AM538" s="100"/>
      <c r="AN538" s="100"/>
      <c r="AP538" s="100"/>
      <c r="AR538" s="101"/>
      <c r="AW538" s="100"/>
      <c r="AY538" s="100"/>
      <c r="BA538" s="100"/>
    </row>
    <row r="539">
      <c r="J539" s="100"/>
      <c r="L539" s="100"/>
      <c r="P539" s="100"/>
      <c r="R539" s="100"/>
      <c r="T539" s="100"/>
      <c r="X539" s="100"/>
      <c r="Z539" s="100"/>
      <c r="AD539" s="100"/>
      <c r="AF539" s="100"/>
      <c r="AI539" s="100"/>
      <c r="AJ539" s="100"/>
      <c r="AM539" s="100"/>
      <c r="AN539" s="100"/>
      <c r="AP539" s="100"/>
      <c r="AR539" s="101"/>
      <c r="AW539" s="100"/>
      <c r="AY539" s="100"/>
      <c r="BA539" s="100"/>
    </row>
    <row r="540">
      <c r="J540" s="100"/>
      <c r="L540" s="100"/>
      <c r="P540" s="100"/>
      <c r="R540" s="100"/>
      <c r="T540" s="100"/>
      <c r="X540" s="100"/>
      <c r="Z540" s="100"/>
      <c r="AD540" s="100"/>
      <c r="AF540" s="100"/>
      <c r="AI540" s="100"/>
      <c r="AJ540" s="100"/>
      <c r="AM540" s="100"/>
      <c r="AN540" s="100"/>
      <c r="AP540" s="100"/>
      <c r="AR540" s="101"/>
      <c r="AW540" s="100"/>
      <c r="AY540" s="100"/>
      <c r="BA540" s="100"/>
    </row>
    <row r="541">
      <c r="J541" s="100"/>
      <c r="L541" s="100"/>
      <c r="P541" s="100"/>
      <c r="R541" s="100"/>
      <c r="T541" s="100"/>
      <c r="X541" s="100"/>
      <c r="Z541" s="100"/>
      <c r="AD541" s="100"/>
      <c r="AF541" s="100"/>
      <c r="AI541" s="100"/>
      <c r="AJ541" s="100"/>
      <c r="AM541" s="100"/>
      <c r="AN541" s="100"/>
      <c r="AP541" s="100"/>
      <c r="AR541" s="101"/>
      <c r="AW541" s="100"/>
      <c r="AY541" s="100"/>
      <c r="BA541" s="100"/>
    </row>
    <row r="542">
      <c r="J542" s="100"/>
      <c r="L542" s="100"/>
      <c r="P542" s="100"/>
      <c r="R542" s="100"/>
      <c r="T542" s="100"/>
      <c r="X542" s="100"/>
      <c r="Z542" s="100"/>
      <c r="AD542" s="100"/>
      <c r="AF542" s="100"/>
      <c r="AI542" s="100"/>
      <c r="AJ542" s="100"/>
      <c r="AM542" s="100"/>
      <c r="AN542" s="100"/>
      <c r="AP542" s="100"/>
      <c r="AR542" s="101"/>
      <c r="AW542" s="100"/>
      <c r="AY542" s="100"/>
      <c r="BA542" s="100"/>
    </row>
    <row r="543">
      <c r="J543" s="100"/>
      <c r="L543" s="100"/>
      <c r="P543" s="100"/>
      <c r="R543" s="100"/>
      <c r="T543" s="100"/>
      <c r="X543" s="100"/>
      <c r="Z543" s="100"/>
      <c r="AD543" s="100"/>
      <c r="AF543" s="100"/>
      <c r="AI543" s="100"/>
      <c r="AJ543" s="100"/>
      <c r="AM543" s="100"/>
      <c r="AN543" s="100"/>
      <c r="AP543" s="100"/>
      <c r="AR543" s="101"/>
      <c r="AW543" s="100"/>
      <c r="AY543" s="100"/>
      <c r="BA543" s="100"/>
    </row>
    <row r="544">
      <c r="J544" s="100"/>
      <c r="L544" s="100"/>
      <c r="P544" s="100"/>
      <c r="R544" s="100"/>
      <c r="T544" s="100"/>
      <c r="X544" s="100"/>
      <c r="Z544" s="100"/>
      <c r="AD544" s="100"/>
      <c r="AF544" s="100"/>
      <c r="AI544" s="100"/>
      <c r="AJ544" s="100"/>
      <c r="AM544" s="100"/>
      <c r="AN544" s="100"/>
      <c r="AP544" s="100"/>
      <c r="AR544" s="101"/>
      <c r="AW544" s="100"/>
      <c r="AY544" s="100"/>
      <c r="BA544" s="100"/>
    </row>
    <row r="545">
      <c r="J545" s="100"/>
      <c r="L545" s="100"/>
      <c r="P545" s="100"/>
      <c r="R545" s="100"/>
      <c r="T545" s="100"/>
      <c r="X545" s="100"/>
      <c r="Z545" s="100"/>
      <c r="AD545" s="100"/>
      <c r="AF545" s="100"/>
      <c r="AI545" s="100"/>
      <c r="AJ545" s="100"/>
      <c r="AM545" s="100"/>
      <c r="AN545" s="100"/>
      <c r="AP545" s="100"/>
      <c r="AR545" s="101"/>
      <c r="AW545" s="100"/>
      <c r="AY545" s="100"/>
      <c r="BA545" s="100"/>
    </row>
    <row r="546">
      <c r="J546" s="100"/>
      <c r="L546" s="100"/>
      <c r="P546" s="100"/>
      <c r="R546" s="100"/>
      <c r="T546" s="100"/>
      <c r="X546" s="100"/>
      <c r="Z546" s="100"/>
      <c r="AD546" s="100"/>
      <c r="AF546" s="100"/>
      <c r="AI546" s="100"/>
      <c r="AJ546" s="100"/>
      <c r="AM546" s="100"/>
      <c r="AN546" s="100"/>
      <c r="AP546" s="100"/>
      <c r="AR546" s="101"/>
      <c r="AW546" s="100"/>
      <c r="AY546" s="100"/>
      <c r="BA546" s="100"/>
    </row>
    <row r="547">
      <c r="J547" s="100"/>
      <c r="L547" s="100"/>
      <c r="P547" s="100"/>
      <c r="R547" s="100"/>
      <c r="T547" s="100"/>
      <c r="X547" s="100"/>
      <c r="Z547" s="100"/>
      <c r="AD547" s="100"/>
      <c r="AF547" s="100"/>
      <c r="AI547" s="100"/>
      <c r="AJ547" s="100"/>
      <c r="AM547" s="100"/>
      <c r="AN547" s="100"/>
      <c r="AP547" s="100"/>
      <c r="AR547" s="101"/>
      <c r="AW547" s="100"/>
      <c r="AY547" s="100"/>
      <c r="BA547" s="100"/>
    </row>
    <row r="548">
      <c r="J548" s="100"/>
      <c r="L548" s="100"/>
      <c r="P548" s="100"/>
      <c r="R548" s="100"/>
      <c r="T548" s="100"/>
      <c r="X548" s="100"/>
      <c r="Z548" s="100"/>
      <c r="AD548" s="100"/>
      <c r="AF548" s="100"/>
      <c r="AI548" s="100"/>
      <c r="AJ548" s="100"/>
      <c r="AM548" s="100"/>
      <c r="AN548" s="100"/>
      <c r="AP548" s="100"/>
      <c r="AR548" s="101"/>
      <c r="AW548" s="100"/>
      <c r="AY548" s="100"/>
      <c r="BA548" s="100"/>
    </row>
    <row r="549">
      <c r="J549" s="100"/>
      <c r="L549" s="100"/>
      <c r="P549" s="100"/>
      <c r="R549" s="100"/>
      <c r="T549" s="100"/>
      <c r="X549" s="100"/>
      <c r="Z549" s="100"/>
      <c r="AD549" s="100"/>
      <c r="AF549" s="100"/>
      <c r="AI549" s="100"/>
      <c r="AJ549" s="100"/>
      <c r="AM549" s="100"/>
      <c r="AN549" s="100"/>
      <c r="AP549" s="100"/>
      <c r="AR549" s="101"/>
      <c r="AW549" s="100"/>
      <c r="AY549" s="100"/>
      <c r="BA549" s="100"/>
    </row>
    <row r="550">
      <c r="J550" s="100"/>
      <c r="L550" s="100"/>
      <c r="P550" s="100"/>
      <c r="R550" s="100"/>
      <c r="T550" s="100"/>
      <c r="X550" s="100"/>
      <c r="Z550" s="100"/>
      <c r="AD550" s="100"/>
      <c r="AF550" s="100"/>
      <c r="AI550" s="100"/>
      <c r="AJ550" s="100"/>
      <c r="AM550" s="100"/>
      <c r="AN550" s="100"/>
      <c r="AP550" s="100"/>
      <c r="AR550" s="101"/>
      <c r="AW550" s="100"/>
      <c r="AY550" s="100"/>
      <c r="BA550" s="100"/>
    </row>
    <row r="551">
      <c r="J551" s="100"/>
      <c r="L551" s="100"/>
      <c r="P551" s="100"/>
      <c r="R551" s="100"/>
      <c r="T551" s="100"/>
      <c r="X551" s="100"/>
      <c r="Z551" s="100"/>
      <c r="AD551" s="100"/>
      <c r="AF551" s="100"/>
      <c r="AI551" s="100"/>
      <c r="AJ551" s="100"/>
      <c r="AM551" s="100"/>
      <c r="AN551" s="100"/>
      <c r="AP551" s="100"/>
      <c r="AR551" s="101"/>
      <c r="AW551" s="100"/>
      <c r="AY551" s="100"/>
      <c r="BA551" s="100"/>
    </row>
    <row r="552">
      <c r="J552" s="100"/>
      <c r="L552" s="100"/>
      <c r="P552" s="100"/>
      <c r="R552" s="100"/>
      <c r="T552" s="100"/>
      <c r="X552" s="100"/>
      <c r="Z552" s="100"/>
      <c r="AD552" s="100"/>
      <c r="AF552" s="100"/>
      <c r="AI552" s="100"/>
      <c r="AJ552" s="100"/>
      <c r="AM552" s="100"/>
      <c r="AN552" s="100"/>
      <c r="AP552" s="100"/>
      <c r="AR552" s="101"/>
      <c r="AW552" s="100"/>
      <c r="AY552" s="100"/>
      <c r="BA552" s="100"/>
    </row>
    <row r="553">
      <c r="J553" s="100"/>
      <c r="L553" s="100"/>
      <c r="P553" s="100"/>
      <c r="R553" s="100"/>
      <c r="T553" s="100"/>
      <c r="X553" s="100"/>
      <c r="Z553" s="100"/>
      <c r="AD553" s="100"/>
      <c r="AF553" s="100"/>
      <c r="AI553" s="100"/>
      <c r="AJ553" s="100"/>
      <c r="AM553" s="100"/>
      <c r="AN553" s="100"/>
      <c r="AP553" s="100"/>
      <c r="AR553" s="101"/>
      <c r="AW553" s="100"/>
      <c r="AY553" s="100"/>
      <c r="BA553" s="100"/>
    </row>
    <row r="554">
      <c r="J554" s="100"/>
      <c r="L554" s="100"/>
      <c r="P554" s="100"/>
      <c r="R554" s="100"/>
      <c r="T554" s="100"/>
      <c r="X554" s="100"/>
      <c r="Z554" s="100"/>
      <c r="AD554" s="100"/>
      <c r="AF554" s="100"/>
      <c r="AI554" s="100"/>
      <c r="AJ554" s="100"/>
      <c r="AM554" s="100"/>
      <c r="AN554" s="100"/>
      <c r="AP554" s="100"/>
      <c r="AR554" s="101"/>
      <c r="AW554" s="100"/>
      <c r="AY554" s="100"/>
      <c r="BA554" s="100"/>
    </row>
    <row r="555">
      <c r="J555" s="100"/>
      <c r="L555" s="100"/>
      <c r="P555" s="100"/>
      <c r="R555" s="100"/>
      <c r="T555" s="100"/>
      <c r="X555" s="100"/>
      <c r="Z555" s="100"/>
      <c r="AD555" s="100"/>
      <c r="AF555" s="100"/>
      <c r="AI555" s="100"/>
      <c r="AJ555" s="100"/>
      <c r="AM555" s="100"/>
      <c r="AN555" s="100"/>
      <c r="AP555" s="100"/>
      <c r="AR555" s="101"/>
      <c r="AW555" s="100"/>
      <c r="AY555" s="100"/>
      <c r="BA555" s="100"/>
    </row>
    <row r="556">
      <c r="J556" s="100"/>
      <c r="L556" s="100"/>
      <c r="P556" s="100"/>
      <c r="R556" s="100"/>
      <c r="T556" s="100"/>
      <c r="X556" s="100"/>
      <c r="Z556" s="100"/>
      <c r="AD556" s="100"/>
      <c r="AF556" s="100"/>
      <c r="AI556" s="100"/>
      <c r="AJ556" s="100"/>
      <c r="AM556" s="100"/>
      <c r="AN556" s="100"/>
      <c r="AP556" s="100"/>
      <c r="AR556" s="101"/>
      <c r="AW556" s="100"/>
      <c r="AY556" s="100"/>
      <c r="BA556" s="100"/>
    </row>
    <row r="557">
      <c r="J557" s="100"/>
      <c r="L557" s="100"/>
      <c r="P557" s="100"/>
      <c r="R557" s="100"/>
      <c r="T557" s="100"/>
      <c r="X557" s="100"/>
      <c r="Z557" s="100"/>
      <c r="AD557" s="100"/>
      <c r="AF557" s="100"/>
      <c r="AI557" s="100"/>
      <c r="AJ557" s="100"/>
      <c r="AM557" s="100"/>
      <c r="AN557" s="100"/>
      <c r="AP557" s="100"/>
      <c r="AR557" s="101"/>
      <c r="AW557" s="100"/>
      <c r="AY557" s="100"/>
      <c r="BA557" s="100"/>
    </row>
    <row r="558">
      <c r="J558" s="100"/>
      <c r="L558" s="100"/>
      <c r="P558" s="100"/>
      <c r="R558" s="100"/>
      <c r="T558" s="100"/>
      <c r="X558" s="100"/>
      <c r="Z558" s="100"/>
      <c r="AD558" s="100"/>
      <c r="AF558" s="100"/>
      <c r="AI558" s="100"/>
      <c r="AJ558" s="100"/>
      <c r="AM558" s="100"/>
      <c r="AN558" s="100"/>
      <c r="AP558" s="100"/>
      <c r="AR558" s="101"/>
      <c r="AW558" s="100"/>
      <c r="AY558" s="100"/>
      <c r="BA558" s="100"/>
    </row>
    <row r="559">
      <c r="J559" s="100"/>
      <c r="L559" s="100"/>
      <c r="P559" s="100"/>
      <c r="R559" s="100"/>
      <c r="T559" s="100"/>
      <c r="X559" s="100"/>
      <c r="Z559" s="100"/>
      <c r="AD559" s="100"/>
      <c r="AF559" s="100"/>
      <c r="AI559" s="100"/>
      <c r="AJ559" s="100"/>
      <c r="AM559" s="100"/>
      <c r="AN559" s="100"/>
      <c r="AP559" s="100"/>
      <c r="AR559" s="101"/>
      <c r="AW559" s="100"/>
      <c r="AY559" s="100"/>
      <c r="BA559" s="100"/>
    </row>
    <row r="560">
      <c r="J560" s="100"/>
      <c r="L560" s="100"/>
      <c r="P560" s="100"/>
      <c r="R560" s="100"/>
      <c r="T560" s="100"/>
      <c r="X560" s="100"/>
      <c r="Z560" s="100"/>
      <c r="AD560" s="100"/>
      <c r="AF560" s="100"/>
      <c r="AI560" s="100"/>
      <c r="AJ560" s="100"/>
      <c r="AM560" s="100"/>
      <c r="AN560" s="100"/>
      <c r="AP560" s="100"/>
      <c r="AR560" s="101"/>
      <c r="AW560" s="100"/>
      <c r="AY560" s="100"/>
      <c r="BA560" s="100"/>
    </row>
    <row r="561">
      <c r="J561" s="100"/>
      <c r="L561" s="100"/>
      <c r="P561" s="100"/>
      <c r="R561" s="100"/>
      <c r="T561" s="100"/>
      <c r="X561" s="100"/>
      <c r="Z561" s="100"/>
      <c r="AD561" s="100"/>
      <c r="AF561" s="100"/>
      <c r="AI561" s="100"/>
      <c r="AJ561" s="100"/>
      <c r="AM561" s="100"/>
      <c r="AN561" s="100"/>
      <c r="AP561" s="100"/>
      <c r="AR561" s="101"/>
      <c r="AW561" s="100"/>
      <c r="AY561" s="100"/>
      <c r="BA561" s="100"/>
    </row>
    <row r="562">
      <c r="J562" s="100"/>
      <c r="L562" s="100"/>
      <c r="P562" s="100"/>
      <c r="R562" s="100"/>
      <c r="T562" s="100"/>
      <c r="X562" s="100"/>
      <c r="Z562" s="100"/>
      <c r="AD562" s="100"/>
      <c r="AF562" s="100"/>
      <c r="AI562" s="100"/>
      <c r="AJ562" s="100"/>
      <c r="AM562" s="100"/>
      <c r="AN562" s="100"/>
      <c r="AP562" s="100"/>
      <c r="AR562" s="101"/>
      <c r="AW562" s="100"/>
      <c r="AY562" s="100"/>
      <c r="BA562" s="100"/>
    </row>
    <row r="563">
      <c r="J563" s="100"/>
      <c r="L563" s="100"/>
      <c r="P563" s="100"/>
      <c r="R563" s="100"/>
      <c r="T563" s="100"/>
      <c r="X563" s="100"/>
      <c r="Z563" s="100"/>
      <c r="AD563" s="100"/>
      <c r="AF563" s="100"/>
      <c r="AI563" s="100"/>
      <c r="AJ563" s="100"/>
      <c r="AM563" s="100"/>
      <c r="AN563" s="100"/>
      <c r="AP563" s="100"/>
      <c r="AR563" s="101"/>
      <c r="AW563" s="100"/>
      <c r="AY563" s="100"/>
      <c r="BA563" s="100"/>
    </row>
    <row r="564">
      <c r="J564" s="100"/>
      <c r="L564" s="100"/>
      <c r="P564" s="100"/>
      <c r="R564" s="100"/>
      <c r="T564" s="100"/>
      <c r="X564" s="100"/>
      <c r="Z564" s="100"/>
      <c r="AD564" s="100"/>
      <c r="AF564" s="100"/>
      <c r="AI564" s="100"/>
      <c r="AJ564" s="100"/>
      <c r="AM564" s="100"/>
      <c r="AN564" s="100"/>
      <c r="AP564" s="100"/>
      <c r="AR564" s="101"/>
      <c r="AW564" s="100"/>
      <c r="AY564" s="100"/>
      <c r="BA564" s="100"/>
    </row>
    <row r="565">
      <c r="J565" s="100"/>
      <c r="L565" s="100"/>
      <c r="P565" s="100"/>
      <c r="R565" s="100"/>
      <c r="T565" s="100"/>
      <c r="X565" s="100"/>
      <c r="Z565" s="100"/>
      <c r="AD565" s="100"/>
      <c r="AF565" s="100"/>
      <c r="AI565" s="100"/>
      <c r="AJ565" s="100"/>
      <c r="AM565" s="100"/>
      <c r="AN565" s="100"/>
      <c r="AP565" s="100"/>
      <c r="AR565" s="101"/>
      <c r="AW565" s="100"/>
      <c r="AY565" s="100"/>
      <c r="BA565" s="100"/>
    </row>
    <row r="566">
      <c r="J566" s="100"/>
      <c r="L566" s="100"/>
      <c r="P566" s="100"/>
      <c r="R566" s="100"/>
      <c r="T566" s="100"/>
      <c r="X566" s="100"/>
      <c r="Z566" s="100"/>
      <c r="AD566" s="100"/>
      <c r="AF566" s="100"/>
      <c r="AI566" s="100"/>
      <c r="AJ566" s="100"/>
      <c r="AM566" s="100"/>
      <c r="AN566" s="100"/>
      <c r="AP566" s="100"/>
      <c r="AR566" s="101"/>
      <c r="AW566" s="100"/>
      <c r="AY566" s="100"/>
      <c r="BA566" s="100"/>
    </row>
    <row r="567">
      <c r="J567" s="100"/>
      <c r="L567" s="100"/>
      <c r="P567" s="100"/>
      <c r="R567" s="100"/>
      <c r="T567" s="100"/>
      <c r="X567" s="100"/>
      <c r="Z567" s="100"/>
      <c r="AD567" s="100"/>
      <c r="AF567" s="100"/>
      <c r="AI567" s="100"/>
      <c r="AJ567" s="100"/>
      <c r="AM567" s="100"/>
      <c r="AN567" s="100"/>
      <c r="AP567" s="100"/>
      <c r="AR567" s="101"/>
      <c r="AW567" s="100"/>
      <c r="AY567" s="100"/>
      <c r="BA567" s="100"/>
    </row>
    <row r="568">
      <c r="J568" s="100"/>
      <c r="L568" s="100"/>
      <c r="P568" s="100"/>
      <c r="R568" s="100"/>
      <c r="T568" s="100"/>
      <c r="X568" s="100"/>
      <c r="Z568" s="100"/>
      <c r="AD568" s="100"/>
      <c r="AF568" s="100"/>
      <c r="AI568" s="100"/>
      <c r="AJ568" s="100"/>
      <c r="AM568" s="100"/>
      <c r="AN568" s="100"/>
      <c r="AP568" s="100"/>
      <c r="AR568" s="101"/>
      <c r="AW568" s="100"/>
      <c r="AY568" s="100"/>
      <c r="BA568" s="100"/>
    </row>
    <row r="569">
      <c r="J569" s="100"/>
      <c r="L569" s="100"/>
      <c r="P569" s="100"/>
      <c r="R569" s="100"/>
      <c r="T569" s="100"/>
      <c r="X569" s="100"/>
      <c r="Z569" s="100"/>
      <c r="AD569" s="100"/>
      <c r="AF569" s="100"/>
      <c r="AI569" s="100"/>
      <c r="AJ569" s="100"/>
      <c r="AM569" s="100"/>
      <c r="AN569" s="100"/>
      <c r="AP569" s="100"/>
      <c r="AR569" s="101"/>
      <c r="AW569" s="100"/>
      <c r="AY569" s="100"/>
      <c r="BA569" s="100"/>
    </row>
    <row r="570">
      <c r="J570" s="100"/>
      <c r="L570" s="100"/>
      <c r="P570" s="100"/>
      <c r="R570" s="100"/>
      <c r="T570" s="100"/>
      <c r="X570" s="100"/>
      <c r="Z570" s="100"/>
      <c r="AD570" s="100"/>
      <c r="AF570" s="100"/>
      <c r="AI570" s="100"/>
      <c r="AJ570" s="100"/>
      <c r="AM570" s="100"/>
      <c r="AN570" s="100"/>
      <c r="AP570" s="100"/>
      <c r="AR570" s="101"/>
      <c r="AW570" s="100"/>
      <c r="AY570" s="100"/>
      <c r="BA570" s="100"/>
    </row>
    <row r="571">
      <c r="J571" s="100"/>
      <c r="L571" s="100"/>
      <c r="P571" s="100"/>
      <c r="R571" s="100"/>
      <c r="T571" s="100"/>
      <c r="X571" s="100"/>
      <c r="Z571" s="100"/>
      <c r="AD571" s="100"/>
      <c r="AF571" s="100"/>
      <c r="AI571" s="100"/>
      <c r="AJ571" s="100"/>
      <c r="AM571" s="100"/>
      <c r="AN571" s="100"/>
      <c r="AP571" s="100"/>
      <c r="AR571" s="101"/>
      <c r="AW571" s="100"/>
      <c r="AY571" s="100"/>
      <c r="BA571" s="100"/>
    </row>
    <row r="572">
      <c r="J572" s="100"/>
      <c r="L572" s="100"/>
      <c r="P572" s="100"/>
      <c r="R572" s="100"/>
      <c r="T572" s="100"/>
      <c r="X572" s="100"/>
      <c r="Z572" s="100"/>
      <c r="AD572" s="100"/>
      <c r="AF572" s="100"/>
      <c r="AI572" s="100"/>
      <c r="AJ572" s="100"/>
      <c r="AM572" s="100"/>
      <c r="AN572" s="100"/>
      <c r="AP572" s="100"/>
      <c r="AR572" s="101"/>
      <c r="AW572" s="100"/>
      <c r="AY572" s="100"/>
      <c r="BA572" s="100"/>
    </row>
    <row r="573">
      <c r="J573" s="100"/>
      <c r="L573" s="100"/>
      <c r="P573" s="100"/>
      <c r="R573" s="100"/>
      <c r="T573" s="100"/>
      <c r="X573" s="100"/>
      <c r="Z573" s="100"/>
      <c r="AD573" s="100"/>
      <c r="AF573" s="100"/>
      <c r="AI573" s="100"/>
      <c r="AJ573" s="100"/>
      <c r="AM573" s="100"/>
      <c r="AN573" s="100"/>
      <c r="AP573" s="100"/>
      <c r="AR573" s="101"/>
      <c r="AW573" s="100"/>
      <c r="AY573" s="100"/>
      <c r="BA573" s="100"/>
    </row>
    <row r="574">
      <c r="J574" s="100"/>
      <c r="L574" s="100"/>
      <c r="P574" s="100"/>
      <c r="R574" s="100"/>
      <c r="T574" s="100"/>
      <c r="X574" s="100"/>
      <c r="Z574" s="100"/>
      <c r="AD574" s="100"/>
      <c r="AF574" s="100"/>
      <c r="AI574" s="100"/>
      <c r="AJ574" s="100"/>
      <c r="AM574" s="100"/>
      <c r="AN574" s="100"/>
      <c r="AP574" s="100"/>
      <c r="AR574" s="101"/>
      <c r="AW574" s="100"/>
      <c r="AY574" s="100"/>
      <c r="BA574" s="100"/>
    </row>
    <row r="575">
      <c r="J575" s="100"/>
      <c r="L575" s="100"/>
      <c r="P575" s="100"/>
      <c r="R575" s="100"/>
      <c r="T575" s="100"/>
      <c r="X575" s="100"/>
      <c r="Z575" s="100"/>
      <c r="AD575" s="100"/>
      <c r="AF575" s="100"/>
      <c r="AI575" s="100"/>
      <c r="AJ575" s="100"/>
      <c r="AM575" s="100"/>
      <c r="AN575" s="100"/>
      <c r="AP575" s="100"/>
      <c r="AR575" s="101"/>
      <c r="AW575" s="100"/>
      <c r="AY575" s="100"/>
      <c r="BA575" s="100"/>
    </row>
    <row r="576">
      <c r="J576" s="100"/>
      <c r="L576" s="100"/>
      <c r="P576" s="100"/>
      <c r="R576" s="100"/>
      <c r="T576" s="100"/>
      <c r="X576" s="100"/>
      <c r="Z576" s="100"/>
      <c r="AD576" s="100"/>
      <c r="AF576" s="100"/>
      <c r="AI576" s="100"/>
      <c r="AJ576" s="100"/>
      <c r="AM576" s="100"/>
      <c r="AN576" s="100"/>
      <c r="AP576" s="100"/>
      <c r="AR576" s="101"/>
      <c r="AW576" s="100"/>
      <c r="AY576" s="100"/>
      <c r="BA576" s="100"/>
    </row>
    <row r="577">
      <c r="J577" s="100"/>
      <c r="L577" s="100"/>
      <c r="P577" s="100"/>
      <c r="R577" s="100"/>
      <c r="T577" s="100"/>
      <c r="X577" s="100"/>
      <c r="Z577" s="100"/>
      <c r="AD577" s="100"/>
      <c r="AF577" s="100"/>
      <c r="AI577" s="100"/>
      <c r="AJ577" s="100"/>
      <c r="AM577" s="100"/>
      <c r="AN577" s="100"/>
      <c r="AP577" s="100"/>
      <c r="AR577" s="101"/>
      <c r="AW577" s="100"/>
      <c r="AY577" s="100"/>
      <c r="BA577" s="100"/>
    </row>
    <row r="578">
      <c r="J578" s="100"/>
      <c r="L578" s="100"/>
      <c r="P578" s="100"/>
      <c r="R578" s="100"/>
      <c r="T578" s="100"/>
      <c r="X578" s="100"/>
      <c r="Z578" s="100"/>
      <c r="AD578" s="100"/>
      <c r="AF578" s="100"/>
      <c r="AI578" s="100"/>
      <c r="AJ578" s="100"/>
      <c r="AM578" s="100"/>
      <c r="AN578" s="100"/>
      <c r="AP578" s="100"/>
      <c r="AR578" s="101"/>
      <c r="AW578" s="100"/>
      <c r="AY578" s="100"/>
      <c r="BA578" s="100"/>
    </row>
    <row r="579">
      <c r="J579" s="100"/>
      <c r="L579" s="100"/>
      <c r="P579" s="100"/>
      <c r="R579" s="100"/>
      <c r="T579" s="100"/>
      <c r="X579" s="100"/>
      <c r="Z579" s="100"/>
      <c r="AD579" s="100"/>
      <c r="AF579" s="100"/>
      <c r="AI579" s="100"/>
      <c r="AJ579" s="100"/>
      <c r="AM579" s="100"/>
      <c r="AN579" s="100"/>
      <c r="AP579" s="100"/>
      <c r="AR579" s="101"/>
      <c r="AW579" s="100"/>
      <c r="AY579" s="100"/>
      <c r="BA579" s="100"/>
    </row>
    <row r="580">
      <c r="J580" s="100"/>
      <c r="L580" s="100"/>
      <c r="P580" s="100"/>
      <c r="R580" s="100"/>
      <c r="T580" s="100"/>
      <c r="X580" s="100"/>
      <c r="Z580" s="100"/>
      <c r="AD580" s="100"/>
      <c r="AF580" s="100"/>
      <c r="AI580" s="100"/>
      <c r="AJ580" s="100"/>
      <c r="AM580" s="100"/>
      <c r="AN580" s="100"/>
      <c r="AP580" s="100"/>
      <c r="AR580" s="101"/>
      <c r="AW580" s="100"/>
      <c r="AY580" s="100"/>
      <c r="BA580" s="100"/>
    </row>
    <row r="581">
      <c r="J581" s="100"/>
      <c r="L581" s="100"/>
      <c r="P581" s="100"/>
      <c r="R581" s="100"/>
      <c r="T581" s="100"/>
      <c r="X581" s="100"/>
      <c r="Z581" s="100"/>
      <c r="AD581" s="100"/>
      <c r="AF581" s="100"/>
      <c r="AI581" s="100"/>
      <c r="AJ581" s="100"/>
      <c r="AM581" s="100"/>
      <c r="AN581" s="100"/>
      <c r="AP581" s="100"/>
      <c r="AR581" s="101"/>
      <c r="AW581" s="100"/>
      <c r="AY581" s="100"/>
      <c r="BA581" s="100"/>
    </row>
    <row r="582">
      <c r="J582" s="100"/>
      <c r="L582" s="100"/>
      <c r="P582" s="100"/>
      <c r="R582" s="100"/>
      <c r="T582" s="100"/>
      <c r="X582" s="100"/>
      <c r="Z582" s="100"/>
      <c r="AD582" s="100"/>
      <c r="AF582" s="100"/>
      <c r="AI582" s="100"/>
      <c r="AJ582" s="100"/>
      <c r="AM582" s="100"/>
      <c r="AN582" s="100"/>
      <c r="AP582" s="100"/>
      <c r="AR582" s="101"/>
      <c r="AW582" s="100"/>
      <c r="AY582" s="100"/>
      <c r="BA582" s="100"/>
    </row>
    <row r="583">
      <c r="J583" s="100"/>
      <c r="L583" s="100"/>
      <c r="P583" s="100"/>
      <c r="R583" s="100"/>
      <c r="T583" s="100"/>
      <c r="X583" s="100"/>
      <c r="Z583" s="100"/>
      <c r="AD583" s="100"/>
      <c r="AF583" s="100"/>
      <c r="AI583" s="100"/>
      <c r="AJ583" s="100"/>
      <c r="AM583" s="100"/>
      <c r="AN583" s="100"/>
      <c r="AP583" s="100"/>
      <c r="AR583" s="101"/>
      <c r="AW583" s="100"/>
      <c r="AY583" s="100"/>
      <c r="BA583" s="100"/>
    </row>
    <row r="584">
      <c r="J584" s="100"/>
      <c r="L584" s="100"/>
      <c r="P584" s="100"/>
      <c r="R584" s="100"/>
      <c r="T584" s="100"/>
      <c r="X584" s="100"/>
      <c r="Z584" s="100"/>
      <c r="AD584" s="100"/>
      <c r="AF584" s="100"/>
      <c r="AI584" s="100"/>
      <c r="AJ584" s="100"/>
      <c r="AM584" s="100"/>
      <c r="AN584" s="100"/>
      <c r="AP584" s="100"/>
      <c r="AR584" s="101"/>
      <c r="AW584" s="100"/>
      <c r="AY584" s="100"/>
      <c r="BA584" s="100"/>
    </row>
    <row r="585">
      <c r="J585" s="100"/>
      <c r="L585" s="100"/>
      <c r="P585" s="100"/>
      <c r="R585" s="100"/>
      <c r="T585" s="100"/>
      <c r="X585" s="100"/>
      <c r="Z585" s="100"/>
      <c r="AD585" s="100"/>
      <c r="AF585" s="100"/>
      <c r="AI585" s="100"/>
      <c r="AJ585" s="100"/>
      <c r="AM585" s="100"/>
      <c r="AN585" s="100"/>
      <c r="AP585" s="100"/>
      <c r="AR585" s="101"/>
      <c r="AW585" s="100"/>
      <c r="AY585" s="100"/>
      <c r="BA585" s="100"/>
    </row>
    <row r="586">
      <c r="J586" s="100"/>
      <c r="L586" s="100"/>
      <c r="P586" s="100"/>
      <c r="R586" s="100"/>
      <c r="T586" s="100"/>
      <c r="X586" s="100"/>
      <c r="Z586" s="100"/>
      <c r="AD586" s="100"/>
      <c r="AF586" s="100"/>
      <c r="AI586" s="100"/>
      <c r="AJ586" s="100"/>
      <c r="AM586" s="100"/>
      <c r="AN586" s="100"/>
      <c r="AP586" s="100"/>
      <c r="AR586" s="101"/>
      <c r="AW586" s="100"/>
      <c r="AY586" s="100"/>
      <c r="BA586" s="100"/>
    </row>
    <row r="587">
      <c r="J587" s="100"/>
      <c r="L587" s="100"/>
      <c r="P587" s="100"/>
      <c r="R587" s="100"/>
      <c r="T587" s="100"/>
      <c r="X587" s="100"/>
      <c r="Z587" s="100"/>
      <c r="AD587" s="100"/>
      <c r="AF587" s="100"/>
      <c r="AI587" s="100"/>
      <c r="AJ587" s="100"/>
      <c r="AM587" s="100"/>
      <c r="AN587" s="100"/>
      <c r="AP587" s="100"/>
      <c r="AR587" s="101"/>
      <c r="AW587" s="100"/>
      <c r="AY587" s="100"/>
      <c r="BA587" s="100"/>
    </row>
    <row r="588">
      <c r="J588" s="100"/>
      <c r="L588" s="100"/>
      <c r="P588" s="100"/>
      <c r="R588" s="100"/>
      <c r="T588" s="100"/>
      <c r="X588" s="100"/>
      <c r="Z588" s="100"/>
      <c r="AD588" s="100"/>
      <c r="AF588" s="100"/>
      <c r="AI588" s="100"/>
      <c r="AJ588" s="100"/>
      <c r="AM588" s="100"/>
      <c r="AN588" s="100"/>
      <c r="AP588" s="100"/>
      <c r="AR588" s="101"/>
      <c r="AW588" s="100"/>
      <c r="AY588" s="100"/>
      <c r="BA588" s="100"/>
    </row>
    <row r="589">
      <c r="J589" s="100"/>
      <c r="L589" s="100"/>
      <c r="P589" s="100"/>
      <c r="R589" s="100"/>
      <c r="T589" s="100"/>
      <c r="X589" s="100"/>
      <c r="Z589" s="100"/>
      <c r="AD589" s="100"/>
      <c r="AF589" s="100"/>
      <c r="AI589" s="100"/>
      <c r="AJ589" s="100"/>
      <c r="AM589" s="100"/>
      <c r="AN589" s="100"/>
      <c r="AP589" s="100"/>
      <c r="AR589" s="101"/>
      <c r="AW589" s="100"/>
      <c r="AY589" s="100"/>
      <c r="BA589" s="100"/>
    </row>
    <row r="590">
      <c r="J590" s="100"/>
      <c r="L590" s="100"/>
      <c r="P590" s="100"/>
      <c r="R590" s="100"/>
      <c r="T590" s="100"/>
      <c r="X590" s="100"/>
      <c r="Z590" s="100"/>
      <c r="AD590" s="100"/>
      <c r="AF590" s="100"/>
      <c r="AI590" s="100"/>
      <c r="AJ590" s="100"/>
      <c r="AM590" s="100"/>
      <c r="AN590" s="100"/>
      <c r="AP590" s="100"/>
      <c r="AR590" s="101"/>
      <c r="AW590" s="100"/>
      <c r="AY590" s="100"/>
      <c r="BA590" s="100"/>
    </row>
    <row r="591">
      <c r="J591" s="100"/>
      <c r="L591" s="100"/>
      <c r="P591" s="100"/>
      <c r="R591" s="100"/>
      <c r="T591" s="100"/>
      <c r="X591" s="100"/>
      <c r="Z591" s="100"/>
      <c r="AD591" s="100"/>
      <c r="AF591" s="100"/>
      <c r="AI591" s="100"/>
      <c r="AJ591" s="100"/>
      <c r="AM591" s="100"/>
      <c r="AN591" s="100"/>
      <c r="AP591" s="100"/>
      <c r="AR591" s="101"/>
      <c r="AW591" s="100"/>
      <c r="AY591" s="100"/>
      <c r="BA591" s="100"/>
    </row>
    <row r="592">
      <c r="J592" s="100"/>
      <c r="L592" s="100"/>
      <c r="P592" s="100"/>
      <c r="R592" s="100"/>
      <c r="T592" s="100"/>
      <c r="X592" s="100"/>
      <c r="Z592" s="100"/>
      <c r="AD592" s="100"/>
      <c r="AF592" s="100"/>
      <c r="AI592" s="100"/>
      <c r="AJ592" s="100"/>
      <c r="AM592" s="100"/>
      <c r="AN592" s="100"/>
      <c r="AP592" s="100"/>
      <c r="AR592" s="101"/>
      <c r="AW592" s="100"/>
      <c r="AY592" s="100"/>
      <c r="BA592" s="100"/>
    </row>
    <row r="593">
      <c r="J593" s="100"/>
      <c r="L593" s="100"/>
      <c r="P593" s="100"/>
      <c r="R593" s="100"/>
      <c r="T593" s="100"/>
      <c r="X593" s="100"/>
      <c r="Z593" s="100"/>
      <c r="AD593" s="100"/>
      <c r="AF593" s="100"/>
      <c r="AI593" s="100"/>
      <c r="AJ593" s="100"/>
      <c r="AM593" s="100"/>
      <c r="AN593" s="100"/>
      <c r="AP593" s="100"/>
      <c r="AR593" s="101"/>
      <c r="AW593" s="100"/>
      <c r="AY593" s="100"/>
      <c r="BA593" s="100"/>
    </row>
    <row r="594">
      <c r="J594" s="100"/>
      <c r="L594" s="100"/>
      <c r="P594" s="100"/>
      <c r="R594" s="100"/>
      <c r="T594" s="100"/>
      <c r="X594" s="100"/>
      <c r="Z594" s="100"/>
      <c r="AD594" s="100"/>
      <c r="AF594" s="100"/>
      <c r="AI594" s="100"/>
      <c r="AJ594" s="100"/>
      <c r="AM594" s="100"/>
      <c r="AN594" s="100"/>
      <c r="AP594" s="100"/>
      <c r="AR594" s="101"/>
      <c r="AW594" s="100"/>
      <c r="AY594" s="100"/>
      <c r="BA594" s="100"/>
    </row>
    <row r="595">
      <c r="J595" s="100"/>
      <c r="L595" s="100"/>
      <c r="P595" s="100"/>
      <c r="R595" s="100"/>
      <c r="T595" s="100"/>
      <c r="X595" s="100"/>
      <c r="Z595" s="100"/>
      <c r="AD595" s="100"/>
      <c r="AF595" s="100"/>
      <c r="AI595" s="100"/>
      <c r="AJ595" s="100"/>
      <c r="AM595" s="100"/>
      <c r="AN595" s="100"/>
      <c r="AP595" s="100"/>
      <c r="AR595" s="101"/>
      <c r="AW595" s="100"/>
      <c r="AY595" s="100"/>
      <c r="BA595" s="100"/>
    </row>
    <row r="596">
      <c r="J596" s="100"/>
      <c r="L596" s="100"/>
      <c r="P596" s="100"/>
      <c r="R596" s="100"/>
      <c r="T596" s="100"/>
      <c r="X596" s="100"/>
      <c r="Z596" s="100"/>
      <c r="AD596" s="100"/>
      <c r="AF596" s="100"/>
      <c r="AI596" s="100"/>
      <c r="AJ596" s="100"/>
      <c r="AM596" s="100"/>
      <c r="AN596" s="100"/>
      <c r="AP596" s="100"/>
      <c r="AR596" s="101"/>
      <c r="AW596" s="100"/>
      <c r="AY596" s="100"/>
      <c r="BA596" s="100"/>
    </row>
    <row r="597">
      <c r="J597" s="100"/>
      <c r="L597" s="100"/>
      <c r="P597" s="100"/>
      <c r="R597" s="100"/>
      <c r="T597" s="100"/>
      <c r="X597" s="100"/>
      <c r="Z597" s="100"/>
      <c r="AD597" s="100"/>
      <c r="AF597" s="100"/>
      <c r="AI597" s="100"/>
      <c r="AJ597" s="100"/>
      <c r="AM597" s="100"/>
      <c r="AN597" s="100"/>
      <c r="AP597" s="100"/>
      <c r="AR597" s="101"/>
      <c r="AW597" s="100"/>
      <c r="AY597" s="100"/>
      <c r="BA597" s="100"/>
    </row>
    <row r="598">
      <c r="J598" s="100"/>
      <c r="L598" s="100"/>
      <c r="P598" s="100"/>
      <c r="R598" s="100"/>
      <c r="T598" s="100"/>
      <c r="X598" s="100"/>
      <c r="Z598" s="100"/>
      <c r="AD598" s="100"/>
      <c r="AF598" s="100"/>
      <c r="AI598" s="100"/>
      <c r="AJ598" s="100"/>
      <c r="AM598" s="100"/>
      <c r="AN598" s="100"/>
      <c r="AP598" s="100"/>
      <c r="AR598" s="101"/>
      <c r="AW598" s="100"/>
      <c r="AY598" s="100"/>
      <c r="BA598" s="100"/>
    </row>
    <row r="599">
      <c r="J599" s="100"/>
      <c r="L599" s="100"/>
      <c r="P599" s="100"/>
      <c r="R599" s="100"/>
      <c r="T599" s="100"/>
      <c r="X599" s="100"/>
      <c r="Z599" s="100"/>
      <c r="AD599" s="100"/>
      <c r="AF599" s="100"/>
      <c r="AI599" s="100"/>
      <c r="AJ599" s="100"/>
      <c r="AM599" s="100"/>
      <c r="AN599" s="100"/>
      <c r="AP599" s="100"/>
      <c r="AR599" s="101"/>
      <c r="AW599" s="100"/>
      <c r="AY599" s="100"/>
      <c r="BA599" s="100"/>
    </row>
    <row r="600">
      <c r="J600" s="100"/>
      <c r="L600" s="100"/>
      <c r="P600" s="100"/>
      <c r="R600" s="100"/>
      <c r="T600" s="100"/>
      <c r="X600" s="100"/>
      <c r="Z600" s="100"/>
      <c r="AD600" s="100"/>
      <c r="AF600" s="100"/>
      <c r="AI600" s="100"/>
      <c r="AJ600" s="100"/>
      <c r="AM600" s="100"/>
      <c r="AN600" s="100"/>
      <c r="AP600" s="100"/>
      <c r="AR600" s="101"/>
      <c r="AW600" s="100"/>
      <c r="AY600" s="100"/>
      <c r="BA600" s="100"/>
    </row>
    <row r="601">
      <c r="J601" s="100"/>
      <c r="L601" s="100"/>
      <c r="P601" s="100"/>
      <c r="R601" s="100"/>
      <c r="T601" s="100"/>
      <c r="X601" s="100"/>
      <c r="Z601" s="100"/>
      <c r="AD601" s="100"/>
      <c r="AF601" s="100"/>
      <c r="AI601" s="100"/>
      <c r="AJ601" s="100"/>
      <c r="AM601" s="100"/>
      <c r="AN601" s="100"/>
      <c r="AP601" s="100"/>
      <c r="AR601" s="101"/>
      <c r="AW601" s="100"/>
      <c r="AY601" s="100"/>
      <c r="BA601" s="100"/>
    </row>
    <row r="602">
      <c r="J602" s="100"/>
      <c r="L602" s="100"/>
      <c r="P602" s="100"/>
      <c r="R602" s="100"/>
      <c r="T602" s="100"/>
      <c r="X602" s="100"/>
      <c r="Z602" s="100"/>
      <c r="AD602" s="100"/>
      <c r="AF602" s="100"/>
      <c r="AI602" s="100"/>
      <c r="AJ602" s="100"/>
      <c r="AM602" s="100"/>
      <c r="AN602" s="100"/>
      <c r="AP602" s="100"/>
      <c r="AR602" s="101"/>
      <c r="AW602" s="100"/>
      <c r="AY602" s="100"/>
      <c r="BA602" s="100"/>
    </row>
    <row r="603">
      <c r="J603" s="100"/>
      <c r="L603" s="100"/>
      <c r="P603" s="100"/>
      <c r="R603" s="100"/>
      <c r="T603" s="100"/>
      <c r="X603" s="100"/>
      <c r="Z603" s="100"/>
      <c r="AD603" s="100"/>
      <c r="AF603" s="100"/>
      <c r="AI603" s="100"/>
      <c r="AJ603" s="100"/>
      <c r="AM603" s="100"/>
      <c r="AN603" s="100"/>
      <c r="AP603" s="100"/>
      <c r="AR603" s="101"/>
      <c r="AW603" s="100"/>
      <c r="AY603" s="100"/>
      <c r="BA603" s="100"/>
    </row>
    <row r="604">
      <c r="J604" s="100"/>
      <c r="L604" s="100"/>
      <c r="P604" s="100"/>
      <c r="R604" s="100"/>
      <c r="T604" s="100"/>
      <c r="X604" s="100"/>
      <c r="Z604" s="100"/>
      <c r="AD604" s="100"/>
      <c r="AF604" s="100"/>
      <c r="AI604" s="100"/>
      <c r="AJ604" s="100"/>
      <c r="AM604" s="100"/>
      <c r="AN604" s="100"/>
      <c r="AP604" s="100"/>
      <c r="AR604" s="101"/>
      <c r="AW604" s="100"/>
      <c r="AY604" s="100"/>
      <c r="BA604" s="100"/>
    </row>
    <row r="605">
      <c r="J605" s="100"/>
      <c r="L605" s="100"/>
      <c r="P605" s="100"/>
      <c r="R605" s="100"/>
      <c r="T605" s="100"/>
      <c r="X605" s="100"/>
      <c r="Z605" s="100"/>
      <c r="AD605" s="100"/>
      <c r="AF605" s="100"/>
      <c r="AI605" s="100"/>
      <c r="AJ605" s="100"/>
      <c r="AM605" s="100"/>
      <c r="AN605" s="100"/>
      <c r="AP605" s="100"/>
      <c r="AR605" s="101"/>
      <c r="AW605" s="100"/>
      <c r="AY605" s="100"/>
      <c r="BA605" s="100"/>
    </row>
    <row r="606">
      <c r="J606" s="100"/>
      <c r="L606" s="100"/>
      <c r="P606" s="100"/>
      <c r="R606" s="100"/>
      <c r="T606" s="100"/>
      <c r="X606" s="100"/>
      <c r="Z606" s="100"/>
      <c r="AD606" s="100"/>
      <c r="AF606" s="100"/>
      <c r="AI606" s="100"/>
      <c r="AJ606" s="100"/>
      <c r="AM606" s="100"/>
      <c r="AN606" s="100"/>
      <c r="AP606" s="100"/>
      <c r="AR606" s="101"/>
      <c r="AW606" s="100"/>
      <c r="AY606" s="100"/>
      <c r="BA606" s="100"/>
    </row>
    <row r="607">
      <c r="J607" s="100"/>
      <c r="L607" s="100"/>
      <c r="P607" s="100"/>
      <c r="R607" s="100"/>
      <c r="T607" s="100"/>
      <c r="X607" s="100"/>
      <c r="Z607" s="100"/>
      <c r="AD607" s="100"/>
      <c r="AF607" s="100"/>
      <c r="AI607" s="100"/>
      <c r="AJ607" s="100"/>
      <c r="AM607" s="100"/>
      <c r="AN607" s="100"/>
      <c r="AP607" s="100"/>
      <c r="AR607" s="101"/>
      <c r="AW607" s="100"/>
      <c r="AY607" s="100"/>
      <c r="BA607" s="100"/>
    </row>
    <row r="608">
      <c r="J608" s="100"/>
      <c r="L608" s="100"/>
      <c r="P608" s="100"/>
      <c r="R608" s="100"/>
      <c r="T608" s="100"/>
      <c r="X608" s="100"/>
      <c r="Z608" s="100"/>
      <c r="AD608" s="100"/>
      <c r="AF608" s="100"/>
      <c r="AI608" s="100"/>
      <c r="AJ608" s="100"/>
      <c r="AM608" s="100"/>
      <c r="AN608" s="100"/>
      <c r="AP608" s="100"/>
      <c r="AR608" s="101"/>
      <c r="AW608" s="100"/>
      <c r="AY608" s="100"/>
      <c r="BA608" s="100"/>
    </row>
    <row r="609">
      <c r="J609" s="100"/>
      <c r="L609" s="100"/>
      <c r="P609" s="100"/>
      <c r="R609" s="100"/>
      <c r="T609" s="100"/>
      <c r="X609" s="100"/>
      <c r="Z609" s="100"/>
      <c r="AD609" s="100"/>
      <c r="AF609" s="100"/>
      <c r="AI609" s="100"/>
      <c r="AJ609" s="100"/>
      <c r="AM609" s="100"/>
      <c r="AN609" s="100"/>
      <c r="AP609" s="100"/>
      <c r="AR609" s="101"/>
      <c r="AW609" s="100"/>
      <c r="AY609" s="100"/>
      <c r="BA609" s="100"/>
    </row>
    <row r="610">
      <c r="J610" s="100"/>
      <c r="L610" s="100"/>
      <c r="P610" s="100"/>
      <c r="R610" s="100"/>
      <c r="T610" s="100"/>
      <c r="X610" s="100"/>
      <c r="Z610" s="100"/>
      <c r="AD610" s="100"/>
      <c r="AF610" s="100"/>
      <c r="AI610" s="100"/>
      <c r="AJ610" s="100"/>
      <c r="AM610" s="100"/>
      <c r="AN610" s="100"/>
      <c r="AP610" s="100"/>
      <c r="AR610" s="101"/>
      <c r="AW610" s="100"/>
      <c r="AY610" s="100"/>
      <c r="BA610" s="100"/>
    </row>
    <row r="611">
      <c r="J611" s="100"/>
      <c r="L611" s="100"/>
      <c r="P611" s="100"/>
      <c r="R611" s="100"/>
      <c r="T611" s="100"/>
      <c r="X611" s="100"/>
      <c r="Z611" s="100"/>
      <c r="AD611" s="100"/>
      <c r="AF611" s="100"/>
      <c r="AI611" s="100"/>
      <c r="AJ611" s="100"/>
      <c r="AM611" s="100"/>
      <c r="AN611" s="100"/>
      <c r="AP611" s="100"/>
      <c r="AR611" s="101"/>
      <c r="AW611" s="100"/>
      <c r="AY611" s="100"/>
      <c r="BA611" s="100"/>
    </row>
    <row r="612">
      <c r="J612" s="100"/>
      <c r="L612" s="100"/>
      <c r="P612" s="100"/>
      <c r="R612" s="100"/>
      <c r="T612" s="100"/>
      <c r="X612" s="100"/>
      <c r="Z612" s="100"/>
      <c r="AD612" s="100"/>
      <c r="AF612" s="100"/>
      <c r="AI612" s="100"/>
      <c r="AJ612" s="100"/>
      <c r="AM612" s="100"/>
      <c r="AN612" s="100"/>
      <c r="AP612" s="100"/>
      <c r="AR612" s="101"/>
      <c r="AW612" s="100"/>
      <c r="AY612" s="100"/>
      <c r="BA612" s="100"/>
    </row>
    <row r="613">
      <c r="J613" s="100"/>
      <c r="L613" s="100"/>
      <c r="P613" s="100"/>
      <c r="R613" s="100"/>
      <c r="T613" s="100"/>
      <c r="X613" s="100"/>
      <c r="Z613" s="100"/>
      <c r="AD613" s="100"/>
      <c r="AF613" s="100"/>
      <c r="AI613" s="100"/>
      <c r="AJ613" s="100"/>
      <c r="AM613" s="100"/>
      <c r="AN613" s="100"/>
      <c r="AP613" s="100"/>
      <c r="AR613" s="101"/>
      <c r="AW613" s="100"/>
      <c r="AY613" s="100"/>
      <c r="BA613" s="100"/>
    </row>
    <row r="614">
      <c r="J614" s="100"/>
      <c r="L614" s="100"/>
      <c r="P614" s="100"/>
      <c r="R614" s="100"/>
      <c r="T614" s="100"/>
      <c r="X614" s="100"/>
      <c r="Z614" s="100"/>
      <c r="AD614" s="100"/>
      <c r="AF614" s="100"/>
      <c r="AI614" s="100"/>
      <c r="AJ614" s="100"/>
      <c r="AM614" s="100"/>
      <c r="AN614" s="100"/>
      <c r="AP614" s="100"/>
      <c r="AR614" s="101"/>
      <c r="AW614" s="100"/>
      <c r="AY614" s="100"/>
      <c r="BA614" s="100"/>
    </row>
    <row r="615">
      <c r="J615" s="100"/>
      <c r="L615" s="100"/>
      <c r="P615" s="100"/>
      <c r="R615" s="100"/>
      <c r="T615" s="100"/>
      <c r="X615" s="100"/>
      <c r="Z615" s="100"/>
      <c r="AD615" s="100"/>
      <c r="AF615" s="100"/>
      <c r="AI615" s="100"/>
      <c r="AJ615" s="100"/>
      <c r="AM615" s="100"/>
      <c r="AN615" s="100"/>
      <c r="AP615" s="100"/>
      <c r="AR615" s="101"/>
      <c r="AW615" s="100"/>
      <c r="AY615" s="100"/>
      <c r="BA615" s="100"/>
    </row>
    <row r="616">
      <c r="J616" s="100"/>
      <c r="L616" s="100"/>
      <c r="P616" s="100"/>
      <c r="R616" s="100"/>
      <c r="T616" s="100"/>
      <c r="X616" s="100"/>
      <c r="Z616" s="100"/>
      <c r="AD616" s="100"/>
      <c r="AF616" s="100"/>
      <c r="AI616" s="100"/>
      <c r="AJ616" s="100"/>
      <c r="AM616" s="100"/>
      <c r="AN616" s="100"/>
      <c r="AP616" s="100"/>
      <c r="AR616" s="101"/>
      <c r="AW616" s="100"/>
      <c r="AY616" s="100"/>
      <c r="BA616" s="100"/>
    </row>
    <row r="617">
      <c r="J617" s="100"/>
      <c r="L617" s="100"/>
      <c r="P617" s="100"/>
      <c r="R617" s="100"/>
      <c r="T617" s="100"/>
      <c r="X617" s="100"/>
      <c r="Z617" s="100"/>
      <c r="AD617" s="100"/>
      <c r="AF617" s="100"/>
      <c r="AI617" s="100"/>
      <c r="AJ617" s="100"/>
      <c r="AM617" s="100"/>
      <c r="AN617" s="100"/>
      <c r="AP617" s="100"/>
      <c r="AR617" s="101"/>
      <c r="AW617" s="100"/>
      <c r="AY617" s="100"/>
      <c r="BA617" s="100"/>
    </row>
    <row r="618">
      <c r="J618" s="100"/>
      <c r="L618" s="100"/>
      <c r="P618" s="100"/>
      <c r="R618" s="100"/>
      <c r="T618" s="100"/>
      <c r="X618" s="100"/>
      <c r="Z618" s="100"/>
      <c r="AD618" s="100"/>
      <c r="AF618" s="100"/>
      <c r="AI618" s="100"/>
      <c r="AJ618" s="100"/>
      <c r="AM618" s="100"/>
      <c r="AN618" s="100"/>
      <c r="AP618" s="100"/>
      <c r="AR618" s="101"/>
      <c r="AW618" s="100"/>
      <c r="AY618" s="100"/>
      <c r="BA618" s="100"/>
    </row>
    <row r="619">
      <c r="J619" s="100"/>
      <c r="L619" s="100"/>
      <c r="P619" s="100"/>
      <c r="R619" s="100"/>
      <c r="T619" s="100"/>
      <c r="X619" s="100"/>
      <c r="Z619" s="100"/>
      <c r="AD619" s="100"/>
      <c r="AF619" s="100"/>
      <c r="AI619" s="100"/>
      <c r="AJ619" s="100"/>
      <c r="AM619" s="100"/>
      <c r="AN619" s="100"/>
      <c r="AP619" s="100"/>
      <c r="AR619" s="101"/>
      <c r="AW619" s="100"/>
      <c r="AY619" s="100"/>
      <c r="BA619" s="100"/>
    </row>
    <row r="620">
      <c r="J620" s="100"/>
      <c r="L620" s="100"/>
      <c r="P620" s="100"/>
      <c r="R620" s="100"/>
      <c r="T620" s="100"/>
      <c r="X620" s="100"/>
      <c r="Z620" s="100"/>
      <c r="AD620" s="100"/>
      <c r="AF620" s="100"/>
      <c r="AI620" s="100"/>
      <c r="AJ620" s="100"/>
      <c r="AM620" s="100"/>
      <c r="AN620" s="100"/>
      <c r="AP620" s="100"/>
      <c r="AR620" s="101"/>
      <c r="AW620" s="100"/>
      <c r="AY620" s="100"/>
      <c r="BA620" s="100"/>
    </row>
    <row r="621">
      <c r="J621" s="100"/>
      <c r="L621" s="100"/>
      <c r="P621" s="100"/>
      <c r="R621" s="100"/>
      <c r="T621" s="100"/>
      <c r="X621" s="100"/>
      <c r="Z621" s="100"/>
      <c r="AD621" s="100"/>
      <c r="AF621" s="100"/>
      <c r="AI621" s="100"/>
      <c r="AJ621" s="100"/>
      <c r="AM621" s="100"/>
      <c r="AN621" s="100"/>
      <c r="AP621" s="100"/>
      <c r="AR621" s="101"/>
      <c r="AW621" s="100"/>
      <c r="AY621" s="100"/>
      <c r="BA621" s="100"/>
    </row>
    <row r="622">
      <c r="J622" s="100"/>
      <c r="L622" s="100"/>
      <c r="P622" s="100"/>
      <c r="R622" s="100"/>
      <c r="T622" s="100"/>
      <c r="X622" s="100"/>
      <c r="Z622" s="100"/>
      <c r="AD622" s="100"/>
      <c r="AF622" s="100"/>
      <c r="AI622" s="100"/>
      <c r="AJ622" s="100"/>
      <c r="AM622" s="100"/>
      <c r="AN622" s="100"/>
      <c r="AP622" s="100"/>
      <c r="AR622" s="101"/>
      <c r="AW622" s="100"/>
      <c r="AY622" s="100"/>
      <c r="BA622" s="100"/>
    </row>
    <row r="623">
      <c r="J623" s="100"/>
      <c r="L623" s="100"/>
      <c r="P623" s="100"/>
      <c r="R623" s="100"/>
      <c r="T623" s="100"/>
      <c r="X623" s="100"/>
      <c r="Z623" s="100"/>
      <c r="AD623" s="100"/>
      <c r="AF623" s="100"/>
      <c r="AI623" s="100"/>
      <c r="AJ623" s="100"/>
      <c r="AM623" s="100"/>
      <c r="AN623" s="100"/>
      <c r="AP623" s="100"/>
      <c r="AR623" s="101"/>
      <c r="AW623" s="100"/>
      <c r="AY623" s="100"/>
      <c r="BA623" s="100"/>
    </row>
    <row r="624">
      <c r="J624" s="100"/>
      <c r="L624" s="100"/>
      <c r="P624" s="100"/>
      <c r="R624" s="100"/>
      <c r="T624" s="100"/>
      <c r="X624" s="100"/>
      <c r="Z624" s="100"/>
      <c r="AD624" s="100"/>
      <c r="AF624" s="100"/>
      <c r="AI624" s="100"/>
      <c r="AJ624" s="100"/>
      <c r="AM624" s="100"/>
      <c r="AN624" s="100"/>
      <c r="AP624" s="100"/>
      <c r="AR624" s="101"/>
      <c r="AW624" s="100"/>
      <c r="AY624" s="100"/>
      <c r="BA624" s="100"/>
    </row>
    <row r="625">
      <c r="J625" s="100"/>
      <c r="L625" s="100"/>
      <c r="P625" s="100"/>
      <c r="R625" s="100"/>
      <c r="T625" s="100"/>
      <c r="X625" s="100"/>
      <c r="Z625" s="100"/>
      <c r="AD625" s="100"/>
      <c r="AF625" s="100"/>
      <c r="AI625" s="100"/>
      <c r="AJ625" s="100"/>
      <c r="AM625" s="100"/>
      <c r="AN625" s="100"/>
      <c r="AP625" s="100"/>
      <c r="AR625" s="101"/>
      <c r="AW625" s="100"/>
      <c r="AY625" s="100"/>
      <c r="BA625" s="100"/>
    </row>
    <row r="626">
      <c r="J626" s="100"/>
      <c r="L626" s="100"/>
      <c r="P626" s="100"/>
      <c r="R626" s="100"/>
      <c r="T626" s="100"/>
      <c r="X626" s="100"/>
      <c r="Z626" s="100"/>
      <c r="AD626" s="100"/>
      <c r="AF626" s="100"/>
      <c r="AI626" s="100"/>
      <c r="AJ626" s="100"/>
      <c r="AM626" s="100"/>
      <c r="AN626" s="100"/>
      <c r="AP626" s="100"/>
      <c r="AR626" s="101"/>
      <c r="AW626" s="100"/>
      <c r="AY626" s="100"/>
      <c r="BA626" s="100"/>
    </row>
    <row r="627">
      <c r="J627" s="100"/>
      <c r="L627" s="100"/>
      <c r="P627" s="100"/>
      <c r="R627" s="100"/>
      <c r="T627" s="100"/>
      <c r="X627" s="100"/>
      <c r="Z627" s="100"/>
      <c r="AD627" s="100"/>
      <c r="AF627" s="100"/>
      <c r="AI627" s="100"/>
      <c r="AJ627" s="100"/>
      <c r="AM627" s="100"/>
      <c r="AN627" s="100"/>
      <c r="AP627" s="100"/>
      <c r="AR627" s="101"/>
      <c r="AW627" s="100"/>
      <c r="AY627" s="100"/>
      <c r="BA627" s="100"/>
    </row>
    <row r="628">
      <c r="J628" s="100"/>
      <c r="L628" s="100"/>
      <c r="P628" s="100"/>
      <c r="R628" s="100"/>
      <c r="T628" s="100"/>
      <c r="X628" s="100"/>
      <c r="Z628" s="100"/>
      <c r="AD628" s="100"/>
      <c r="AF628" s="100"/>
      <c r="AI628" s="100"/>
      <c r="AJ628" s="100"/>
      <c r="AM628" s="100"/>
      <c r="AN628" s="100"/>
      <c r="AP628" s="100"/>
      <c r="AR628" s="101"/>
      <c r="AW628" s="100"/>
      <c r="AY628" s="100"/>
      <c r="BA628" s="100"/>
    </row>
    <row r="629">
      <c r="J629" s="100"/>
      <c r="L629" s="100"/>
      <c r="P629" s="100"/>
      <c r="R629" s="100"/>
      <c r="T629" s="100"/>
      <c r="X629" s="100"/>
      <c r="Z629" s="100"/>
      <c r="AD629" s="100"/>
      <c r="AF629" s="100"/>
      <c r="AI629" s="100"/>
      <c r="AJ629" s="100"/>
      <c r="AM629" s="100"/>
      <c r="AN629" s="100"/>
      <c r="AP629" s="100"/>
      <c r="AR629" s="101"/>
      <c r="AW629" s="100"/>
      <c r="AY629" s="100"/>
      <c r="BA629" s="100"/>
    </row>
    <row r="630">
      <c r="J630" s="100"/>
      <c r="L630" s="100"/>
      <c r="P630" s="100"/>
      <c r="R630" s="100"/>
      <c r="T630" s="100"/>
      <c r="X630" s="100"/>
      <c r="Z630" s="100"/>
      <c r="AD630" s="100"/>
      <c r="AF630" s="100"/>
      <c r="AI630" s="100"/>
      <c r="AJ630" s="100"/>
      <c r="AM630" s="100"/>
      <c r="AN630" s="100"/>
      <c r="AP630" s="100"/>
      <c r="AR630" s="101"/>
      <c r="AW630" s="100"/>
      <c r="AY630" s="100"/>
      <c r="BA630" s="100"/>
    </row>
    <row r="631">
      <c r="J631" s="100"/>
      <c r="L631" s="100"/>
      <c r="P631" s="100"/>
      <c r="R631" s="100"/>
      <c r="T631" s="100"/>
      <c r="X631" s="100"/>
      <c r="Z631" s="100"/>
      <c r="AD631" s="100"/>
      <c r="AF631" s="100"/>
      <c r="AI631" s="100"/>
      <c r="AJ631" s="100"/>
      <c r="AM631" s="100"/>
      <c r="AN631" s="100"/>
      <c r="AP631" s="100"/>
      <c r="AR631" s="101"/>
      <c r="AW631" s="100"/>
      <c r="AY631" s="100"/>
      <c r="BA631" s="100"/>
    </row>
    <row r="632">
      <c r="J632" s="100"/>
      <c r="L632" s="100"/>
      <c r="P632" s="100"/>
      <c r="R632" s="100"/>
      <c r="T632" s="100"/>
      <c r="X632" s="100"/>
      <c r="Z632" s="100"/>
      <c r="AD632" s="100"/>
      <c r="AF632" s="100"/>
      <c r="AI632" s="100"/>
      <c r="AJ632" s="100"/>
      <c r="AM632" s="100"/>
      <c r="AN632" s="100"/>
      <c r="AP632" s="100"/>
      <c r="AR632" s="101"/>
      <c r="AW632" s="100"/>
      <c r="AY632" s="100"/>
      <c r="BA632" s="100"/>
    </row>
    <row r="633">
      <c r="J633" s="100"/>
      <c r="L633" s="100"/>
      <c r="P633" s="100"/>
      <c r="R633" s="100"/>
      <c r="T633" s="100"/>
      <c r="X633" s="100"/>
      <c r="Z633" s="100"/>
      <c r="AD633" s="100"/>
      <c r="AF633" s="100"/>
      <c r="AI633" s="100"/>
      <c r="AJ633" s="100"/>
      <c r="AM633" s="100"/>
      <c r="AN633" s="100"/>
      <c r="AP633" s="100"/>
      <c r="AR633" s="101"/>
      <c r="AW633" s="100"/>
      <c r="AY633" s="100"/>
      <c r="BA633" s="100"/>
    </row>
    <row r="634">
      <c r="J634" s="100"/>
      <c r="L634" s="100"/>
      <c r="P634" s="100"/>
      <c r="R634" s="100"/>
      <c r="T634" s="100"/>
      <c r="X634" s="100"/>
      <c r="Z634" s="100"/>
      <c r="AD634" s="100"/>
      <c r="AF634" s="100"/>
      <c r="AI634" s="100"/>
      <c r="AJ634" s="100"/>
      <c r="AM634" s="100"/>
      <c r="AN634" s="100"/>
      <c r="AP634" s="100"/>
      <c r="AR634" s="101"/>
      <c r="AW634" s="100"/>
      <c r="AY634" s="100"/>
      <c r="BA634" s="100"/>
    </row>
    <row r="635">
      <c r="J635" s="100"/>
      <c r="L635" s="100"/>
      <c r="P635" s="100"/>
      <c r="R635" s="100"/>
      <c r="T635" s="100"/>
      <c r="X635" s="100"/>
      <c r="Z635" s="100"/>
      <c r="AD635" s="100"/>
      <c r="AF635" s="100"/>
      <c r="AI635" s="100"/>
      <c r="AJ635" s="100"/>
      <c r="AM635" s="100"/>
      <c r="AN635" s="100"/>
      <c r="AP635" s="100"/>
      <c r="AR635" s="101"/>
      <c r="AW635" s="100"/>
      <c r="AY635" s="100"/>
      <c r="BA635" s="100"/>
    </row>
    <row r="636">
      <c r="J636" s="100"/>
      <c r="L636" s="100"/>
      <c r="P636" s="100"/>
      <c r="R636" s="100"/>
      <c r="T636" s="100"/>
      <c r="X636" s="100"/>
      <c r="Z636" s="100"/>
      <c r="AD636" s="100"/>
      <c r="AF636" s="100"/>
      <c r="AI636" s="100"/>
      <c r="AJ636" s="100"/>
      <c r="AM636" s="100"/>
      <c r="AN636" s="100"/>
      <c r="AP636" s="100"/>
      <c r="AR636" s="101"/>
      <c r="AW636" s="100"/>
      <c r="AY636" s="100"/>
      <c r="BA636" s="100"/>
    </row>
    <row r="637">
      <c r="J637" s="100"/>
      <c r="L637" s="100"/>
      <c r="P637" s="100"/>
      <c r="R637" s="100"/>
      <c r="T637" s="100"/>
      <c r="X637" s="100"/>
      <c r="Z637" s="100"/>
      <c r="AD637" s="100"/>
      <c r="AF637" s="100"/>
      <c r="AI637" s="100"/>
      <c r="AJ637" s="100"/>
      <c r="AM637" s="100"/>
      <c r="AN637" s="100"/>
      <c r="AP637" s="100"/>
      <c r="AR637" s="101"/>
      <c r="AW637" s="100"/>
      <c r="AY637" s="100"/>
      <c r="BA637" s="100"/>
    </row>
    <row r="638">
      <c r="J638" s="100"/>
      <c r="L638" s="100"/>
      <c r="P638" s="100"/>
      <c r="R638" s="100"/>
      <c r="T638" s="100"/>
      <c r="X638" s="100"/>
      <c r="Z638" s="100"/>
      <c r="AD638" s="100"/>
      <c r="AF638" s="100"/>
      <c r="AI638" s="100"/>
      <c r="AJ638" s="100"/>
      <c r="AM638" s="100"/>
      <c r="AN638" s="100"/>
      <c r="AP638" s="100"/>
      <c r="AR638" s="101"/>
      <c r="AW638" s="100"/>
      <c r="AY638" s="100"/>
      <c r="BA638" s="100"/>
    </row>
    <row r="639">
      <c r="J639" s="100"/>
      <c r="L639" s="100"/>
      <c r="P639" s="100"/>
      <c r="R639" s="100"/>
      <c r="T639" s="100"/>
      <c r="X639" s="100"/>
      <c r="Z639" s="100"/>
      <c r="AD639" s="100"/>
      <c r="AF639" s="100"/>
      <c r="AI639" s="100"/>
      <c r="AJ639" s="100"/>
      <c r="AM639" s="100"/>
      <c r="AN639" s="100"/>
      <c r="AP639" s="100"/>
      <c r="AR639" s="101"/>
      <c r="AW639" s="100"/>
      <c r="AY639" s="100"/>
      <c r="BA639" s="100"/>
    </row>
    <row r="640">
      <c r="J640" s="100"/>
      <c r="L640" s="100"/>
      <c r="P640" s="100"/>
      <c r="R640" s="100"/>
      <c r="T640" s="100"/>
      <c r="X640" s="100"/>
      <c r="Z640" s="100"/>
      <c r="AD640" s="100"/>
      <c r="AF640" s="100"/>
      <c r="AI640" s="100"/>
      <c r="AJ640" s="100"/>
      <c r="AM640" s="100"/>
      <c r="AN640" s="100"/>
      <c r="AP640" s="100"/>
      <c r="AR640" s="101"/>
      <c r="AW640" s="100"/>
      <c r="AY640" s="100"/>
      <c r="BA640" s="100"/>
    </row>
    <row r="641">
      <c r="J641" s="100"/>
      <c r="L641" s="100"/>
      <c r="P641" s="100"/>
      <c r="R641" s="100"/>
      <c r="T641" s="100"/>
      <c r="X641" s="100"/>
      <c r="Z641" s="100"/>
      <c r="AD641" s="100"/>
      <c r="AF641" s="100"/>
      <c r="AI641" s="100"/>
      <c r="AJ641" s="100"/>
      <c r="AM641" s="100"/>
      <c r="AN641" s="100"/>
      <c r="AP641" s="100"/>
      <c r="AR641" s="101"/>
      <c r="AW641" s="100"/>
      <c r="AY641" s="100"/>
      <c r="BA641" s="100"/>
    </row>
    <row r="642">
      <c r="J642" s="100"/>
      <c r="L642" s="100"/>
      <c r="P642" s="100"/>
      <c r="R642" s="100"/>
      <c r="T642" s="100"/>
      <c r="X642" s="100"/>
      <c r="Z642" s="100"/>
      <c r="AD642" s="100"/>
      <c r="AF642" s="100"/>
      <c r="AI642" s="100"/>
      <c r="AJ642" s="100"/>
      <c r="AM642" s="100"/>
      <c r="AN642" s="100"/>
      <c r="AP642" s="100"/>
      <c r="AR642" s="101"/>
      <c r="AW642" s="100"/>
      <c r="AY642" s="100"/>
      <c r="BA642" s="100"/>
    </row>
    <row r="643">
      <c r="J643" s="100"/>
      <c r="L643" s="100"/>
      <c r="P643" s="100"/>
      <c r="R643" s="100"/>
      <c r="T643" s="100"/>
      <c r="X643" s="100"/>
      <c r="Z643" s="100"/>
      <c r="AD643" s="100"/>
      <c r="AF643" s="100"/>
      <c r="AI643" s="100"/>
      <c r="AJ643" s="100"/>
      <c r="AM643" s="100"/>
      <c r="AN643" s="100"/>
      <c r="AP643" s="100"/>
      <c r="AR643" s="101"/>
      <c r="AW643" s="100"/>
      <c r="AY643" s="100"/>
      <c r="BA643" s="100"/>
    </row>
    <row r="644">
      <c r="J644" s="100"/>
      <c r="L644" s="100"/>
      <c r="P644" s="100"/>
      <c r="R644" s="100"/>
      <c r="T644" s="100"/>
      <c r="X644" s="100"/>
      <c r="Z644" s="100"/>
      <c r="AD644" s="100"/>
      <c r="AF644" s="100"/>
      <c r="AI644" s="100"/>
      <c r="AJ644" s="100"/>
      <c r="AM644" s="100"/>
      <c r="AN644" s="100"/>
      <c r="AP644" s="100"/>
      <c r="AR644" s="101"/>
      <c r="AW644" s="100"/>
      <c r="AY644" s="100"/>
      <c r="BA644" s="100"/>
    </row>
    <row r="645">
      <c r="J645" s="100"/>
      <c r="L645" s="100"/>
      <c r="P645" s="100"/>
      <c r="R645" s="100"/>
      <c r="T645" s="100"/>
      <c r="X645" s="100"/>
      <c r="Z645" s="100"/>
      <c r="AD645" s="100"/>
      <c r="AF645" s="100"/>
      <c r="AI645" s="100"/>
      <c r="AJ645" s="100"/>
      <c r="AM645" s="100"/>
      <c r="AN645" s="100"/>
      <c r="AP645" s="100"/>
      <c r="AR645" s="101"/>
      <c r="AW645" s="100"/>
      <c r="AY645" s="100"/>
      <c r="BA645" s="100"/>
    </row>
    <row r="646">
      <c r="J646" s="100"/>
      <c r="L646" s="100"/>
      <c r="P646" s="100"/>
      <c r="R646" s="100"/>
      <c r="T646" s="100"/>
      <c r="X646" s="100"/>
      <c r="Z646" s="100"/>
      <c r="AD646" s="100"/>
      <c r="AF646" s="100"/>
      <c r="AI646" s="100"/>
      <c r="AJ646" s="100"/>
      <c r="AM646" s="100"/>
      <c r="AN646" s="100"/>
      <c r="AP646" s="100"/>
      <c r="AR646" s="101"/>
      <c r="AW646" s="100"/>
      <c r="AY646" s="100"/>
      <c r="BA646" s="100"/>
    </row>
    <row r="647">
      <c r="J647" s="100"/>
      <c r="L647" s="100"/>
      <c r="P647" s="100"/>
      <c r="R647" s="100"/>
      <c r="T647" s="100"/>
      <c r="X647" s="100"/>
      <c r="Z647" s="100"/>
      <c r="AD647" s="100"/>
      <c r="AF647" s="100"/>
      <c r="AI647" s="100"/>
      <c r="AJ647" s="100"/>
      <c r="AM647" s="100"/>
      <c r="AN647" s="100"/>
      <c r="AP647" s="100"/>
      <c r="AR647" s="101"/>
      <c r="AW647" s="100"/>
      <c r="AY647" s="100"/>
      <c r="BA647" s="100"/>
    </row>
    <row r="648">
      <c r="J648" s="100"/>
      <c r="L648" s="100"/>
      <c r="P648" s="100"/>
      <c r="R648" s="100"/>
      <c r="T648" s="100"/>
      <c r="X648" s="100"/>
      <c r="Z648" s="100"/>
      <c r="AD648" s="100"/>
      <c r="AF648" s="100"/>
      <c r="AI648" s="100"/>
      <c r="AJ648" s="100"/>
      <c r="AM648" s="100"/>
      <c r="AN648" s="100"/>
      <c r="AP648" s="100"/>
      <c r="AR648" s="101"/>
      <c r="AW648" s="100"/>
      <c r="AY648" s="100"/>
      <c r="BA648" s="100"/>
    </row>
    <row r="649">
      <c r="J649" s="100"/>
      <c r="L649" s="100"/>
      <c r="P649" s="100"/>
      <c r="R649" s="100"/>
      <c r="T649" s="100"/>
      <c r="X649" s="100"/>
      <c r="Z649" s="100"/>
      <c r="AD649" s="100"/>
      <c r="AF649" s="100"/>
      <c r="AI649" s="100"/>
      <c r="AJ649" s="100"/>
      <c r="AM649" s="100"/>
      <c r="AN649" s="100"/>
      <c r="AP649" s="100"/>
      <c r="AR649" s="101"/>
      <c r="AW649" s="100"/>
      <c r="AY649" s="100"/>
      <c r="BA649" s="100"/>
    </row>
    <row r="650">
      <c r="J650" s="100"/>
      <c r="L650" s="100"/>
      <c r="P650" s="100"/>
      <c r="R650" s="100"/>
      <c r="T650" s="100"/>
      <c r="X650" s="100"/>
      <c r="Z650" s="100"/>
      <c r="AD650" s="100"/>
      <c r="AF650" s="100"/>
      <c r="AI650" s="100"/>
      <c r="AJ650" s="100"/>
      <c r="AM650" s="100"/>
      <c r="AN650" s="100"/>
      <c r="AP650" s="100"/>
      <c r="AR650" s="101"/>
      <c r="AW650" s="100"/>
      <c r="AY650" s="100"/>
      <c r="BA650" s="100"/>
    </row>
    <row r="651">
      <c r="J651" s="100"/>
      <c r="L651" s="100"/>
      <c r="P651" s="100"/>
      <c r="R651" s="100"/>
      <c r="T651" s="100"/>
      <c r="X651" s="100"/>
      <c r="Z651" s="100"/>
      <c r="AD651" s="100"/>
      <c r="AF651" s="100"/>
      <c r="AI651" s="100"/>
      <c r="AJ651" s="100"/>
      <c r="AM651" s="100"/>
      <c r="AN651" s="100"/>
      <c r="AP651" s="100"/>
      <c r="AR651" s="101"/>
      <c r="AW651" s="100"/>
      <c r="AY651" s="100"/>
      <c r="BA651" s="100"/>
    </row>
    <row r="652">
      <c r="J652" s="100"/>
      <c r="L652" s="100"/>
      <c r="P652" s="100"/>
      <c r="R652" s="100"/>
      <c r="T652" s="100"/>
      <c r="X652" s="100"/>
      <c r="Z652" s="100"/>
      <c r="AD652" s="100"/>
      <c r="AF652" s="100"/>
      <c r="AI652" s="100"/>
      <c r="AJ652" s="100"/>
      <c r="AM652" s="100"/>
      <c r="AN652" s="100"/>
      <c r="AP652" s="100"/>
      <c r="AR652" s="101"/>
      <c r="AW652" s="100"/>
      <c r="AY652" s="100"/>
      <c r="BA652" s="100"/>
    </row>
    <row r="653">
      <c r="J653" s="100"/>
      <c r="L653" s="100"/>
      <c r="P653" s="100"/>
      <c r="R653" s="100"/>
      <c r="T653" s="100"/>
      <c r="X653" s="100"/>
      <c r="Z653" s="100"/>
      <c r="AD653" s="100"/>
      <c r="AF653" s="100"/>
      <c r="AI653" s="100"/>
      <c r="AJ653" s="100"/>
      <c r="AM653" s="100"/>
      <c r="AN653" s="100"/>
      <c r="AP653" s="100"/>
      <c r="AR653" s="101"/>
      <c r="AW653" s="100"/>
      <c r="AY653" s="100"/>
      <c r="BA653" s="100"/>
    </row>
    <row r="654">
      <c r="J654" s="100"/>
      <c r="L654" s="100"/>
      <c r="P654" s="100"/>
      <c r="R654" s="100"/>
      <c r="T654" s="100"/>
      <c r="X654" s="100"/>
      <c r="Z654" s="100"/>
      <c r="AD654" s="100"/>
      <c r="AF654" s="100"/>
      <c r="AI654" s="100"/>
      <c r="AJ654" s="100"/>
      <c r="AM654" s="100"/>
      <c r="AN654" s="100"/>
      <c r="AP654" s="100"/>
      <c r="AR654" s="101"/>
      <c r="AW654" s="100"/>
      <c r="AY654" s="100"/>
      <c r="BA654" s="100"/>
    </row>
    <row r="655">
      <c r="J655" s="100"/>
      <c r="L655" s="100"/>
      <c r="P655" s="100"/>
      <c r="R655" s="100"/>
      <c r="T655" s="100"/>
      <c r="X655" s="100"/>
      <c r="Z655" s="100"/>
      <c r="AD655" s="100"/>
      <c r="AF655" s="100"/>
      <c r="AI655" s="100"/>
      <c r="AJ655" s="100"/>
      <c r="AM655" s="100"/>
      <c r="AN655" s="100"/>
      <c r="AP655" s="100"/>
      <c r="AR655" s="101"/>
      <c r="AW655" s="100"/>
      <c r="AY655" s="100"/>
      <c r="BA655" s="100"/>
    </row>
    <row r="656">
      <c r="J656" s="100"/>
      <c r="L656" s="100"/>
      <c r="P656" s="100"/>
      <c r="R656" s="100"/>
      <c r="T656" s="100"/>
      <c r="X656" s="100"/>
      <c r="Z656" s="100"/>
      <c r="AD656" s="100"/>
      <c r="AF656" s="100"/>
      <c r="AI656" s="100"/>
      <c r="AJ656" s="100"/>
      <c r="AM656" s="100"/>
      <c r="AN656" s="100"/>
      <c r="AP656" s="100"/>
      <c r="AR656" s="101"/>
      <c r="AW656" s="100"/>
      <c r="AY656" s="100"/>
      <c r="BA656" s="100"/>
    </row>
    <row r="657">
      <c r="J657" s="100"/>
      <c r="L657" s="100"/>
      <c r="P657" s="100"/>
      <c r="R657" s="100"/>
      <c r="T657" s="100"/>
      <c r="X657" s="100"/>
      <c r="Z657" s="100"/>
      <c r="AD657" s="100"/>
      <c r="AF657" s="100"/>
      <c r="AI657" s="100"/>
      <c r="AJ657" s="100"/>
      <c r="AM657" s="100"/>
      <c r="AN657" s="100"/>
      <c r="AP657" s="100"/>
      <c r="AR657" s="101"/>
      <c r="AW657" s="100"/>
      <c r="AY657" s="100"/>
      <c r="BA657" s="100"/>
    </row>
    <row r="658">
      <c r="J658" s="100"/>
      <c r="L658" s="100"/>
      <c r="P658" s="100"/>
      <c r="R658" s="100"/>
      <c r="T658" s="100"/>
      <c r="X658" s="100"/>
      <c r="Z658" s="100"/>
      <c r="AD658" s="100"/>
      <c r="AF658" s="100"/>
      <c r="AI658" s="100"/>
      <c r="AJ658" s="100"/>
      <c r="AM658" s="100"/>
      <c r="AN658" s="100"/>
      <c r="AP658" s="100"/>
      <c r="AR658" s="101"/>
      <c r="AW658" s="100"/>
      <c r="AY658" s="100"/>
      <c r="BA658" s="100"/>
    </row>
    <row r="659">
      <c r="J659" s="100"/>
      <c r="L659" s="100"/>
      <c r="P659" s="100"/>
      <c r="R659" s="100"/>
      <c r="T659" s="100"/>
      <c r="X659" s="100"/>
      <c r="Z659" s="100"/>
      <c r="AD659" s="100"/>
      <c r="AF659" s="100"/>
      <c r="AI659" s="100"/>
      <c r="AJ659" s="100"/>
      <c r="AM659" s="100"/>
      <c r="AN659" s="100"/>
      <c r="AP659" s="100"/>
      <c r="AR659" s="101"/>
      <c r="AW659" s="100"/>
      <c r="AY659" s="100"/>
      <c r="BA659" s="100"/>
    </row>
    <row r="660">
      <c r="J660" s="100"/>
      <c r="L660" s="100"/>
      <c r="P660" s="100"/>
      <c r="R660" s="100"/>
      <c r="T660" s="100"/>
      <c r="X660" s="100"/>
      <c r="Z660" s="100"/>
      <c r="AD660" s="100"/>
      <c r="AF660" s="100"/>
      <c r="AI660" s="100"/>
      <c r="AJ660" s="100"/>
      <c r="AM660" s="100"/>
      <c r="AN660" s="100"/>
      <c r="AP660" s="100"/>
      <c r="AR660" s="101"/>
      <c r="AW660" s="100"/>
      <c r="AY660" s="100"/>
      <c r="BA660" s="100"/>
    </row>
    <row r="661">
      <c r="J661" s="100"/>
      <c r="L661" s="100"/>
      <c r="P661" s="100"/>
      <c r="R661" s="100"/>
      <c r="T661" s="100"/>
      <c r="X661" s="100"/>
      <c r="Z661" s="100"/>
      <c r="AD661" s="100"/>
      <c r="AF661" s="100"/>
      <c r="AI661" s="100"/>
      <c r="AJ661" s="100"/>
      <c r="AM661" s="100"/>
      <c r="AN661" s="100"/>
      <c r="AP661" s="100"/>
      <c r="AR661" s="101"/>
      <c r="AW661" s="100"/>
      <c r="AY661" s="100"/>
      <c r="BA661" s="100"/>
    </row>
    <row r="662">
      <c r="J662" s="100"/>
      <c r="L662" s="100"/>
      <c r="P662" s="100"/>
      <c r="R662" s="100"/>
      <c r="T662" s="100"/>
      <c r="X662" s="100"/>
      <c r="Z662" s="100"/>
      <c r="AD662" s="100"/>
      <c r="AF662" s="100"/>
      <c r="AI662" s="100"/>
      <c r="AJ662" s="100"/>
      <c r="AM662" s="100"/>
      <c r="AN662" s="100"/>
      <c r="AP662" s="100"/>
      <c r="AR662" s="101"/>
      <c r="AW662" s="100"/>
      <c r="AY662" s="100"/>
      <c r="BA662" s="100"/>
    </row>
    <row r="663">
      <c r="J663" s="100"/>
      <c r="L663" s="100"/>
      <c r="P663" s="100"/>
      <c r="R663" s="100"/>
      <c r="T663" s="100"/>
      <c r="X663" s="100"/>
      <c r="Z663" s="100"/>
      <c r="AD663" s="100"/>
      <c r="AF663" s="100"/>
      <c r="AI663" s="100"/>
      <c r="AJ663" s="100"/>
      <c r="AM663" s="100"/>
      <c r="AN663" s="100"/>
      <c r="AP663" s="100"/>
      <c r="AR663" s="101"/>
      <c r="AW663" s="100"/>
      <c r="AY663" s="100"/>
      <c r="BA663" s="100"/>
    </row>
    <row r="664">
      <c r="J664" s="100"/>
      <c r="L664" s="100"/>
      <c r="P664" s="100"/>
      <c r="R664" s="100"/>
      <c r="T664" s="100"/>
      <c r="X664" s="100"/>
      <c r="Z664" s="100"/>
      <c r="AD664" s="100"/>
      <c r="AF664" s="100"/>
      <c r="AI664" s="100"/>
      <c r="AJ664" s="100"/>
      <c r="AM664" s="100"/>
      <c r="AN664" s="100"/>
      <c r="AP664" s="100"/>
      <c r="AR664" s="101"/>
      <c r="AW664" s="100"/>
      <c r="AY664" s="100"/>
      <c r="BA664" s="100"/>
    </row>
    <row r="665">
      <c r="J665" s="100"/>
      <c r="L665" s="100"/>
      <c r="P665" s="100"/>
      <c r="R665" s="100"/>
      <c r="T665" s="100"/>
      <c r="X665" s="100"/>
      <c r="Z665" s="100"/>
      <c r="AD665" s="100"/>
      <c r="AF665" s="100"/>
      <c r="AI665" s="100"/>
      <c r="AJ665" s="100"/>
      <c r="AM665" s="100"/>
      <c r="AN665" s="100"/>
      <c r="AP665" s="100"/>
      <c r="AR665" s="101"/>
      <c r="AW665" s="100"/>
      <c r="AY665" s="100"/>
      <c r="BA665" s="100"/>
    </row>
    <row r="666">
      <c r="J666" s="100"/>
      <c r="L666" s="100"/>
      <c r="P666" s="100"/>
      <c r="R666" s="100"/>
      <c r="T666" s="100"/>
      <c r="X666" s="100"/>
      <c r="Z666" s="100"/>
      <c r="AD666" s="100"/>
      <c r="AF666" s="100"/>
      <c r="AI666" s="100"/>
      <c r="AJ666" s="100"/>
      <c r="AM666" s="100"/>
      <c r="AN666" s="100"/>
      <c r="AP666" s="100"/>
      <c r="AR666" s="101"/>
      <c r="AW666" s="100"/>
      <c r="AY666" s="100"/>
      <c r="BA666" s="100"/>
    </row>
    <row r="667">
      <c r="J667" s="100"/>
      <c r="L667" s="100"/>
      <c r="P667" s="100"/>
      <c r="R667" s="100"/>
      <c r="T667" s="100"/>
      <c r="X667" s="100"/>
      <c r="Z667" s="100"/>
      <c r="AD667" s="100"/>
      <c r="AF667" s="100"/>
      <c r="AI667" s="100"/>
      <c r="AJ667" s="100"/>
      <c r="AM667" s="100"/>
      <c r="AN667" s="100"/>
      <c r="AP667" s="100"/>
      <c r="AR667" s="101"/>
      <c r="AW667" s="100"/>
      <c r="AY667" s="100"/>
      <c r="BA667" s="100"/>
    </row>
    <row r="668">
      <c r="J668" s="100"/>
      <c r="L668" s="100"/>
      <c r="P668" s="100"/>
      <c r="R668" s="100"/>
      <c r="T668" s="100"/>
      <c r="X668" s="100"/>
      <c r="Z668" s="100"/>
      <c r="AD668" s="100"/>
      <c r="AF668" s="100"/>
      <c r="AI668" s="100"/>
      <c r="AJ668" s="100"/>
      <c r="AM668" s="100"/>
      <c r="AN668" s="100"/>
      <c r="AP668" s="100"/>
      <c r="AR668" s="101"/>
      <c r="AW668" s="100"/>
      <c r="AY668" s="100"/>
      <c r="BA668" s="100"/>
    </row>
    <row r="669">
      <c r="J669" s="100"/>
      <c r="L669" s="100"/>
      <c r="P669" s="100"/>
      <c r="R669" s="100"/>
      <c r="T669" s="100"/>
      <c r="X669" s="100"/>
      <c r="Z669" s="100"/>
      <c r="AD669" s="100"/>
      <c r="AF669" s="100"/>
      <c r="AI669" s="100"/>
      <c r="AJ669" s="100"/>
      <c r="AM669" s="100"/>
      <c r="AN669" s="100"/>
      <c r="AP669" s="100"/>
      <c r="AR669" s="101"/>
      <c r="AW669" s="100"/>
      <c r="AY669" s="100"/>
      <c r="BA669" s="100"/>
    </row>
    <row r="670">
      <c r="J670" s="100"/>
      <c r="L670" s="100"/>
      <c r="P670" s="100"/>
      <c r="R670" s="100"/>
      <c r="T670" s="100"/>
      <c r="X670" s="100"/>
      <c r="Z670" s="100"/>
      <c r="AD670" s="100"/>
      <c r="AF670" s="100"/>
      <c r="AI670" s="100"/>
      <c r="AJ670" s="100"/>
      <c r="AM670" s="100"/>
      <c r="AN670" s="100"/>
      <c r="AP670" s="100"/>
      <c r="AR670" s="101"/>
      <c r="AW670" s="100"/>
      <c r="AY670" s="100"/>
      <c r="BA670" s="100"/>
    </row>
    <row r="671">
      <c r="J671" s="100"/>
      <c r="L671" s="100"/>
      <c r="P671" s="100"/>
      <c r="R671" s="100"/>
      <c r="T671" s="100"/>
      <c r="X671" s="100"/>
      <c r="Z671" s="100"/>
      <c r="AD671" s="100"/>
      <c r="AF671" s="100"/>
      <c r="AI671" s="100"/>
      <c r="AJ671" s="100"/>
      <c r="AM671" s="100"/>
      <c r="AN671" s="100"/>
      <c r="AP671" s="100"/>
      <c r="AR671" s="101"/>
      <c r="AW671" s="100"/>
      <c r="AY671" s="100"/>
      <c r="BA671" s="100"/>
    </row>
    <row r="672">
      <c r="J672" s="100"/>
      <c r="L672" s="100"/>
      <c r="P672" s="100"/>
      <c r="R672" s="100"/>
      <c r="T672" s="100"/>
      <c r="X672" s="100"/>
      <c r="Z672" s="100"/>
      <c r="AD672" s="100"/>
      <c r="AF672" s="100"/>
      <c r="AI672" s="100"/>
      <c r="AJ672" s="100"/>
      <c r="AM672" s="100"/>
      <c r="AN672" s="100"/>
      <c r="AP672" s="100"/>
      <c r="AR672" s="101"/>
      <c r="AW672" s="100"/>
      <c r="AY672" s="100"/>
      <c r="BA672" s="100"/>
    </row>
    <row r="673">
      <c r="J673" s="100"/>
      <c r="L673" s="100"/>
      <c r="P673" s="100"/>
      <c r="R673" s="100"/>
      <c r="T673" s="100"/>
      <c r="X673" s="100"/>
      <c r="Z673" s="100"/>
      <c r="AD673" s="100"/>
      <c r="AF673" s="100"/>
      <c r="AI673" s="100"/>
      <c r="AJ673" s="100"/>
      <c r="AM673" s="100"/>
      <c r="AN673" s="100"/>
      <c r="AP673" s="100"/>
      <c r="AR673" s="101"/>
      <c r="AW673" s="100"/>
      <c r="AY673" s="100"/>
      <c r="BA673" s="100"/>
    </row>
    <row r="674">
      <c r="J674" s="100"/>
      <c r="L674" s="100"/>
      <c r="P674" s="100"/>
      <c r="R674" s="100"/>
      <c r="T674" s="100"/>
      <c r="X674" s="100"/>
      <c r="Z674" s="100"/>
      <c r="AD674" s="100"/>
      <c r="AF674" s="100"/>
      <c r="AI674" s="100"/>
      <c r="AJ674" s="100"/>
      <c r="AM674" s="100"/>
      <c r="AN674" s="100"/>
      <c r="AP674" s="100"/>
      <c r="AR674" s="101"/>
      <c r="AW674" s="100"/>
      <c r="AY674" s="100"/>
      <c r="BA674" s="100"/>
    </row>
    <row r="675">
      <c r="J675" s="100"/>
      <c r="L675" s="100"/>
      <c r="P675" s="100"/>
      <c r="R675" s="100"/>
      <c r="T675" s="100"/>
      <c r="X675" s="100"/>
      <c r="Z675" s="100"/>
      <c r="AD675" s="100"/>
      <c r="AF675" s="100"/>
      <c r="AI675" s="100"/>
      <c r="AJ675" s="100"/>
      <c r="AM675" s="100"/>
      <c r="AN675" s="100"/>
      <c r="AP675" s="100"/>
      <c r="AR675" s="101"/>
      <c r="AW675" s="100"/>
      <c r="AY675" s="100"/>
      <c r="BA675" s="100"/>
    </row>
    <row r="676">
      <c r="J676" s="100"/>
      <c r="L676" s="100"/>
      <c r="P676" s="100"/>
      <c r="R676" s="100"/>
      <c r="T676" s="100"/>
      <c r="X676" s="100"/>
      <c r="Z676" s="100"/>
      <c r="AD676" s="100"/>
      <c r="AF676" s="100"/>
      <c r="AI676" s="100"/>
      <c r="AJ676" s="100"/>
      <c r="AM676" s="100"/>
      <c r="AN676" s="100"/>
      <c r="AP676" s="100"/>
      <c r="AR676" s="101"/>
      <c r="AW676" s="100"/>
      <c r="AY676" s="100"/>
      <c r="BA676" s="100"/>
    </row>
    <row r="677">
      <c r="J677" s="100"/>
      <c r="L677" s="100"/>
      <c r="P677" s="100"/>
      <c r="R677" s="100"/>
      <c r="T677" s="100"/>
      <c r="X677" s="100"/>
      <c r="Z677" s="100"/>
      <c r="AD677" s="100"/>
      <c r="AF677" s="100"/>
      <c r="AI677" s="100"/>
      <c r="AJ677" s="100"/>
      <c r="AM677" s="100"/>
      <c r="AN677" s="100"/>
      <c r="AP677" s="100"/>
      <c r="AR677" s="101"/>
      <c r="AW677" s="100"/>
      <c r="AY677" s="100"/>
      <c r="BA677" s="100"/>
    </row>
    <row r="678">
      <c r="J678" s="100"/>
      <c r="L678" s="100"/>
      <c r="P678" s="100"/>
      <c r="R678" s="100"/>
      <c r="T678" s="100"/>
      <c r="X678" s="100"/>
      <c r="Z678" s="100"/>
      <c r="AD678" s="100"/>
      <c r="AF678" s="100"/>
      <c r="AI678" s="100"/>
      <c r="AJ678" s="100"/>
      <c r="AM678" s="100"/>
      <c r="AN678" s="100"/>
      <c r="AP678" s="100"/>
      <c r="AR678" s="101"/>
      <c r="AW678" s="100"/>
      <c r="AY678" s="100"/>
      <c r="BA678" s="100"/>
    </row>
    <row r="679">
      <c r="J679" s="100"/>
      <c r="L679" s="100"/>
      <c r="P679" s="100"/>
      <c r="R679" s="100"/>
      <c r="T679" s="100"/>
      <c r="X679" s="100"/>
      <c r="Z679" s="100"/>
      <c r="AD679" s="100"/>
      <c r="AF679" s="100"/>
      <c r="AI679" s="100"/>
      <c r="AJ679" s="100"/>
      <c r="AM679" s="100"/>
      <c r="AN679" s="100"/>
      <c r="AP679" s="100"/>
      <c r="AR679" s="101"/>
      <c r="AW679" s="100"/>
      <c r="AY679" s="100"/>
      <c r="BA679" s="100"/>
    </row>
    <row r="680">
      <c r="J680" s="100"/>
      <c r="L680" s="100"/>
      <c r="P680" s="100"/>
      <c r="R680" s="100"/>
      <c r="T680" s="100"/>
      <c r="X680" s="100"/>
      <c r="Z680" s="100"/>
      <c r="AD680" s="100"/>
      <c r="AF680" s="100"/>
      <c r="AI680" s="100"/>
      <c r="AJ680" s="100"/>
      <c r="AM680" s="100"/>
      <c r="AN680" s="100"/>
      <c r="AP680" s="100"/>
      <c r="AR680" s="101"/>
      <c r="AW680" s="100"/>
      <c r="AY680" s="100"/>
      <c r="BA680" s="100"/>
    </row>
    <row r="681">
      <c r="J681" s="100"/>
      <c r="L681" s="100"/>
      <c r="P681" s="100"/>
      <c r="R681" s="100"/>
      <c r="T681" s="100"/>
      <c r="X681" s="100"/>
      <c r="Z681" s="100"/>
      <c r="AD681" s="100"/>
      <c r="AF681" s="100"/>
      <c r="AI681" s="100"/>
      <c r="AJ681" s="100"/>
      <c r="AM681" s="100"/>
      <c r="AN681" s="100"/>
      <c r="AP681" s="100"/>
      <c r="AR681" s="101"/>
      <c r="AW681" s="100"/>
      <c r="AY681" s="100"/>
      <c r="BA681" s="100"/>
    </row>
    <row r="682">
      <c r="J682" s="100"/>
      <c r="L682" s="100"/>
      <c r="P682" s="100"/>
      <c r="R682" s="100"/>
      <c r="T682" s="100"/>
      <c r="X682" s="100"/>
      <c r="Z682" s="100"/>
      <c r="AD682" s="100"/>
      <c r="AF682" s="100"/>
      <c r="AI682" s="100"/>
      <c r="AJ682" s="100"/>
      <c r="AM682" s="100"/>
      <c r="AN682" s="100"/>
      <c r="AP682" s="100"/>
      <c r="AR682" s="101"/>
      <c r="AW682" s="100"/>
      <c r="AY682" s="100"/>
      <c r="BA682" s="100"/>
    </row>
    <row r="683">
      <c r="J683" s="100"/>
      <c r="L683" s="100"/>
      <c r="P683" s="100"/>
      <c r="R683" s="100"/>
      <c r="T683" s="100"/>
      <c r="X683" s="100"/>
      <c r="Z683" s="100"/>
      <c r="AD683" s="100"/>
      <c r="AF683" s="100"/>
      <c r="AI683" s="100"/>
      <c r="AJ683" s="100"/>
      <c r="AM683" s="100"/>
      <c r="AN683" s="100"/>
      <c r="AP683" s="100"/>
      <c r="AR683" s="101"/>
      <c r="AW683" s="100"/>
      <c r="AY683" s="100"/>
      <c r="BA683" s="100"/>
    </row>
    <row r="684">
      <c r="J684" s="100"/>
      <c r="L684" s="100"/>
      <c r="P684" s="100"/>
      <c r="R684" s="100"/>
      <c r="T684" s="100"/>
      <c r="X684" s="100"/>
      <c r="Z684" s="100"/>
      <c r="AD684" s="100"/>
      <c r="AF684" s="100"/>
      <c r="AI684" s="100"/>
      <c r="AJ684" s="100"/>
      <c r="AM684" s="100"/>
      <c r="AN684" s="100"/>
      <c r="AP684" s="100"/>
      <c r="AR684" s="101"/>
      <c r="AW684" s="100"/>
      <c r="AY684" s="100"/>
      <c r="BA684" s="100"/>
    </row>
    <row r="685">
      <c r="J685" s="100"/>
      <c r="L685" s="100"/>
      <c r="P685" s="100"/>
      <c r="R685" s="100"/>
      <c r="T685" s="100"/>
      <c r="X685" s="100"/>
      <c r="Z685" s="100"/>
      <c r="AD685" s="100"/>
      <c r="AF685" s="100"/>
      <c r="AI685" s="100"/>
      <c r="AJ685" s="100"/>
      <c r="AM685" s="100"/>
      <c r="AN685" s="100"/>
      <c r="AP685" s="100"/>
      <c r="AR685" s="101"/>
      <c r="AW685" s="100"/>
      <c r="AY685" s="100"/>
      <c r="BA685" s="100"/>
    </row>
    <row r="686">
      <c r="J686" s="100"/>
      <c r="L686" s="100"/>
      <c r="P686" s="100"/>
      <c r="R686" s="100"/>
      <c r="T686" s="100"/>
      <c r="X686" s="100"/>
      <c r="Z686" s="100"/>
      <c r="AD686" s="100"/>
      <c r="AF686" s="100"/>
      <c r="AI686" s="100"/>
      <c r="AJ686" s="100"/>
      <c r="AM686" s="100"/>
      <c r="AN686" s="100"/>
      <c r="AP686" s="100"/>
      <c r="AR686" s="101"/>
      <c r="AW686" s="100"/>
      <c r="AY686" s="100"/>
      <c r="BA686" s="100"/>
    </row>
    <row r="687">
      <c r="J687" s="100"/>
      <c r="L687" s="100"/>
      <c r="P687" s="100"/>
      <c r="R687" s="100"/>
      <c r="T687" s="100"/>
      <c r="X687" s="100"/>
      <c r="Z687" s="100"/>
      <c r="AD687" s="100"/>
      <c r="AF687" s="100"/>
      <c r="AI687" s="100"/>
      <c r="AJ687" s="100"/>
      <c r="AM687" s="100"/>
      <c r="AN687" s="100"/>
      <c r="AP687" s="100"/>
      <c r="AR687" s="101"/>
      <c r="AW687" s="100"/>
      <c r="AY687" s="100"/>
      <c r="BA687" s="100"/>
    </row>
    <row r="688">
      <c r="J688" s="100"/>
      <c r="L688" s="100"/>
      <c r="P688" s="100"/>
      <c r="R688" s="100"/>
      <c r="T688" s="100"/>
      <c r="X688" s="100"/>
      <c r="Z688" s="100"/>
      <c r="AD688" s="100"/>
      <c r="AF688" s="100"/>
      <c r="AI688" s="100"/>
      <c r="AJ688" s="100"/>
      <c r="AM688" s="100"/>
      <c r="AN688" s="100"/>
      <c r="AP688" s="100"/>
      <c r="AR688" s="101"/>
      <c r="AW688" s="100"/>
      <c r="AY688" s="100"/>
      <c r="BA688" s="100"/>
    </row>
    <row r="689">
      <c r="J689" s="100"/>
      <c r="L689" s="100"/>
      <c r="P689" s="100"/>
      <c r="R689" s="100"/>
      <c r="T689" s="100"/>
      <c r="X689" s="100"/>
      <c r="Z689" s="100"/>
      <c r="AD689" s="100"/>
      <c r="AF689" s="100"/>
      <c r="AI689" s="100"/>
      <c r="AJ689" s="100"/>
      <c r="AM689" s="100"/>
      <c r="AN689" s="100"/>
      <c r="AP689" s="100"/>
      <c r="AR689" s="101"/>
      <c r="AW689" s="100"/>
      <c r="AY689" s="100"/>
      <c r="BA689" s="100"/>
    </row>
    <row r="690">
      <c r="J690" s="100"/>
      <c r="L690" s="100"/>
      <c r="P690" s="100"/>
      <c r="R690" s="100"/>
      <c r="T690" s="100"/>
      <c r="X690" s="100"/>
      <c r="Z690" s="100"/>
      <c r="AD690" s="100"/>
      <c r="AF690" s="100"/>
      <c r="AI690" s="100"/>
      <c r="AJ690" s="100"/>
      <c r="AM690" s="100"/>
      <c r="AN690" s="100"/>
      <c r="AP690" s="100"/>
      <c r="AR690" s="101"/>
      <c r="AW690" s="100"/>
      <c r="AY690" s="100"/>
      <c r="BA690" s="100"/>
    </row>
    <row r="691">
      <c r="J691" s="100"/>
      <c r="L691" s="100"/>
      <c r="P691" s="100"/>
      <c r="R691" s="100"/>
      <c r="T691" s="100"/>
      <c r="X691" s="100"/>
      <c r="Z691" s="100"/>
      <c r="AD691" s="100"/>
      <c r="AF691" s="100"/>
      <c r="AI691" s="100"/>
      <c r="AJ691" s="100"/>
      <c r="AM691" s="100"/>
      <c r="AN691" s="100"/>
      <c r="AP691" s="100"/>
      <c r="AR691" s="101"/>
      <c r="AW691" s="100"/>
      <c r="AY691" s="100"/>
      <c r="BA691" s="100"/>
    </row>
    <row r="692">
      <c r="J692" s="100"/>
      <c r="L692" s="100"/>
      <c r="P692" s="100"/>
      <c r="R692" s="100"/>
      <c r="T692" s="100"/>
      <c r="X692" s="100"/>
      <c r="Z692" s="100"/>
      <c r="AD692" s="100"/>
      <c r="AF692" s="100"/>
      <c r="AI692" s="100"/>
      <c r="AJ692" s="100"/>
      <c r="AM692" s="100"/>
      <c r="AN692" s="100"/>
      <c r="AP692" s="100"/>
      <c r="AR692" s="101"/>
      <c r="AW692" s="100"/>
      <c r="AY692" s="100"/>
      <c r="BA692" s="100"/>
    </row>
    <row r="693">
      <c r="J693" s="100"/>
      <c r="L693" s="100"/>
      <c r="P693" s="100"/>
      <c r="R693" s="100"/>
      <c r="T693" s="100"/>
      <c r="X693" s="100"/>
      <c r="Z693" s="100"/>
      <c r="AD693" s="100"/>
      <c r="AF693" s="100"/>
      <c r="AI693" s="100"/>
      <c r="AJ693" s="100"/>
      <c r="AM693" s="100"/>
      <c r="AN693" s="100"/>
      <c r="AP693" s="100"/>
      <c r="AR693" s="101"/>
      <c r="AW693" s="100"/>
      <c r="AY693" s="100"/>
      <c r="BA693" s="100"/>
    </row>
    <row r="694">
      <c r="J694" s="100"/>
      <c r="L694" s="100"/>
      <c r="P694" s="100"/>
      <c r="R694" s="100"/>
      <c r="T694" s="100"/>
      <c r="X694" s="100"/>
      <c r="Z694" s="100"/>
      <c r="AD694" s="100"/>
      <c r="AF694" s="100"/>
      <c r="AI694" s="100"/>
      <c r="AJ694" s="100"/>
      <c r="AM694" s="100"/>
      <c r="AN694" s="100"/>
      <c r="AP694" s="100"/>
      <c r="AR694" s="101"/>
      <c r="AW694" s="100"/>
      <c r="AY694" s="100"/>
      <c r="BA694" s="100"/>
    </row>
    <row r="695">
      <c r="J695" s="100"/>
      <c r="L695" s="100"/>
      <c r="P695" s="100"/>
      <c r="R695" s="100"/>
      <c r="T695" s="100"/>
      <c r="X695" s="100"/>
      <c r="Z695" s="100"/>
      <c r="AD695" s="100"/>
      <c r="AF695" s="100"/>
      <c r="AI695" s="100"/>
      <c r="AJ695" s="100"/>
      <c r="AM695" s="100"/>
      <c r="AN695" s="100"/>
      <c r="AP695" s="100"/>
      <c r="AR695" s="101"/>
      <c r="AW695" s="100"/>
      <c r="AY695" s="100"/>
      <c r="BA695" s="100"/>
    </row>
    <row r="696">
      <c r="J696" s="100"/>
      <c r="L696" s="100"/>
      <c r="P696" s="100"/>
      <c r="R696" s="100"/>
      <c r="T696" s="100"/>
      <c r="X696" s="100"/>
      <c r="Z696" s="100"/>
      <c r="AD696" s="100"/>
      <c r="AF696" s="100"/>
      <c r="AI696" s="100"/>
      <c r="AJ696" s="100"/>
      <c r="AM696" s="100"/>
      <c r="AN696" s="100"/>
      <c r="AP696" s="100"/>
      <c r="AR696" s="101"/>
      <c r="AW696" s="100"/>
      <c r="AY696" s="100"/>
      <c r="BA696" s="100"/>
    </row>
    <row r="697">
      <c r="J697" s="100"/>
      <c r="L697" s="100"/>
      <c r="P697" s="100"/>
      <c r="R697" s="100"/>
      <c r="T697" s="100"/>
      <c r="X697" s="100"/>
      <c r="Z697" s="100"/>
      <c r="AD697" s="100"/>
      <c r="AF697" s="100"/>
      <c r="AI697" s="100"/>
      <c r="AJ697" s="100"/>
      <c r="AM697" s="100"/>
      <c r="AN697" s="100"/>
      <c r="AP697" s="100"/>
      <c r="AR697" s="101"/>
      <c r="AW697" s="100"/>
      <c r="AY697" s="100"/>
      <c r="BA697" s="100"/>
    </row>
    <row r="698">
      <c r="J698" s="100"/>
      <c r="L698" s="100"/>
      <c r="P698" s="100"/>
      <c r="R698" s="100"/>
      <c r="T698" s="100"/>
      <c r="X698" s="100"/>
      <c r="Z698" s="100"/>
      <c r="AD698" s="100"/>
      <c r="AF698" s="100"/>
      <c r="AI698" s="100"/>
      <c r="AJ698" s="100"/>
      <c r="AM698" s="100"/>
      <c r="AN698" s="100"/>
      <c r="AP698" s="100"/>
      <c r="AR698" s="101"/>
      <c r="AW698" s="100"/>
      <c r="AY698" s="100"/>
      <c r="BA698" s="100"/>
    </row>
    <row r="699">
      <c r="J699" s="100"/>
      <c r="L699" s="100"/>
      <c r="P699" s="100"/>
      <c r="R699" s="100"/>
      <c r="T699" s="100"/>
      <c r="X699" s="100"/>
      <c r="Z699" s="100"/>
      <c r="AD699" s="100"/>
      <c r="AF699" s="100"/>
      <c r="AI699" s="100"/>
      <c r="AJ699" s="100"/>
      <c r="AM699" s="100"/>
      <c r="AN699" s="100"/>
      <c r="AP699" s="100"/>
      <c r="AR699" s="101"/>
      <c r="AW699" s="100"/>
      <c r="AY699" s="100"/>
      <c r="BA699" s="100"/>
    </row>
    <row r="700">
      <c r="J700" s="100"/>
      <c r="L700" s="100"/>
      <c r="P700" s="100"/>
      <c r="R700" s="100"/>
      <c r="T700" s="100"/>
      <c r="X700" s="100"/>
      <c r="Z700" s="100"/>
      <c r="AD700" s="100"/>
      <c r="AF700" s="100"/>
      <c r="AI700" s="100"/>
      <c r="AJ700" s="100"/>
      <c r="AM700" s="100"/>
      <c r="AN700" s="100"/>
      <c r="AP700" s="100"/>
      <c r="AR700" s="101"/>
      <c r="AW700" s="100"/>
      <c r="AY700" s="100"/>
      <c r="BA700" s="100"/>
    </row>
    <row r="701">
      <c r="J701" s="100"/>
      <c r="L701" s="100"/>
      <c r="P701" s="100"/>
      <c r="R701" s="100"/>
      <c r="T701" s="100"/>
      <c r="X701" s="100"/>
      <c r="Z701" s="100"/>
      <c r="AD701" s="100"/>
      <c r="AF701" s="100"/>
      <c r="AI701" s="100"/>
      <c r="AJ701" s="100"/>
      <c r="AM701" s="100"/>
      <c r="AN701" s="100"/>
      <c r="AP701" s="100"/>
      <c r="AR701" s="101"/>
      <c r="AW701" s="100"/>
      <c r="AY701" s="100"/>
      <c r="BA701" s="100"/>
    </row>
    <row r="702">
      <c r="J702" s="100"/>
      <c r="L702" s="100"/>
      <c r="P702" s="100"/>
      <c r="R702" s="100"/>
      <c r="T702" s="100"/>
      <c r="X702" s="100"/>
      <c r="Z702" s="100"/>
      <c r="AD702" s="100"/>
      <c r="AF702" s="100"/>
      <c r="AI702" s="100"/>
      <c r="AJ702" s="100"/>
      <c r="AM702" s="100"/>
      <c r="AN702" s="100"/>
      <c r="AP702" s="100"/>
      <c r="AR702" s="101"/>
      <c r="AW702" s="100"/>
      <c r="AY702" s="100"/>
      <c r="BA702" s="100"/>
    </row>
    <row r="703">
      <c r="J703" s="100"/>
      <c r="L703" s="100"/>
      <c r="P703" s="100"/>
      <c r="R703" s="100"/>
      <c r="T703" s="100"/>
      <c r="X703" s="100"/>
      <c r="Z703" s="100"/>
      <c r="AD703" s="100"/>
      <c r="AF703" s="100"/>
      <c r="AI703" s="100"/>
      <c r="AJ703" s="100"/>
      <c r="AM703" s="100"/>
      <c r="AN703" s="100"/>
      <c r="AP703" s="100"/>
      <c r="AR703" s="101"/>
      <c r="AW703" s="100"/>
      <c r="AY703" s="100"/>
      <c r="BA703" s="100"/>
    </row>
    <row r="704">
      <c r="J704" s="100"/>
      <c r="L704" s="100"/>
      <c r="P704" s="100"/>
      <c r="R704" s="100"/>
      <c r="T704" s="100"/>
      <c r="X704" s="100"/>
      <c r="Z704" s="100"/>
      <c r="AD704" s="100"/>
      <c r="AF704" s="100"/>
      <c r="AI704" s="100"/>
      <c r="AJ704" s="100"/>
      <c r="AM704" s="100"/>
      <c r="AN704" s="100"/>
      <c r="AP704" s="100"/>
      <c r="AR704" s="101"/>
      <c r="AW704" s="100"/>
      <c r="AY704" s="100"/>
      <c r="BA704" s="100"/>
    </row>
    <row r="705">
      <c r="J705" s="100"/>
      <c r="L705" s="100"/>
      <c r="P705" s="100"/>
      <c r="R705" s="100"/>
      <c r="T705" s="100"/>
      <c r="X705" s="100"/>
      <c r="Z705" s="100"/>
      <c r="AD705" s="100"/>
      <c r="AF705" s="100"/>
      <c r="AI705" s="100"/>
      <c r="AJ705" s="100"/>
      <c r="AM705" s="100"/>
      <c r="AN705" s="100"/>
      <c r="AP705" s="100"/>
      <c r="AR705" s="101"/>
      <c r="AW705" s="100"/>
      <c r="AY705" s="100"/>
      <c r="BA705" s="100"/>
    </row>
    <row r="706">
      <c r="J706" s="100"/>
      <c r="L706" s="100"/>
      <c r="P706" s="100"/>
      <c r="R706" s="100"/>
      <c r="T706" s="100"/>
      <c r="X706" s="100"/>
      <c r="Z706" s="100"/>
      <c r="AD706" s="100"/>
      <c r="AF706" s="100"/>
      <c r="AI706" s="100"/>
      <c r="AJ706" s="100"/>
      <c r="AM706" s="100"/>
      <c r="AN706" s="100"/>
      <c r="AP706" s="100"/>
      <c r="AR706" s="101"/>
      <c r="AW706" s="100"/>
      <c r="AY706" s="100"/>
      <c r="BA706" s="100"/>
    </row>
    <row r="707">
      <c r="J707" s="100"/>
      <c r="L707" s="100"/>
      <c r="P707" s="100"/>
      <c r="R707" s="100"/>
      <c r="T707" s="100"/>
      <c r="X707" s="100"/>
      <c r="Z707" s="100"/>
      <c r="AD707" s="100"/>
      <c r="AF707" s="100"/>
      <c r="AI707" s="100"/>
      <c r="AJ707" s="100"/>
      <c r="AM707" s="100"/>
      <c r="AN707" s="100"/>
      <c r="AP707" s="100"/>
      <c r="AR707" s="101"/>
      <c r="AW707" s="100"/>
      <c r="AY707" s="100"/>
      <c r="BA707" s="100"/>
    </row>
    <row r="708">
      <c r="J708" s="100"/>
      <c r="L708" s="100"/>
      <c r="P708" s="100"/>
      <c r="R708" s="100"/>
      <c r="T708" s="100"/>
      <c r="X708" s="100"/>
      <c r="Z708" s="100"/>
      <c r="AD708" s="100"/>
      <c r="AF708" s="100"/>
      <c r="AI708" s="100"/>
      <c r="AJ708" s="100"/>
      <c r="AM708" s="100"/>
      <c r="AN708" s="100"/>
      <c r="AP708" s="100"/>
      <c r="AR708" s="101"/>
      <c r="AW708" s="100"/>
      <c r="AY708" s="100"/>
      <c r="BA708" s="100"/>
    </row>
    <row r="709">
      <c r="J709" s="100"/>
      <c r="L709" s="100"/>
      <c r="P709" s="100"/>
      <c r="R709" s="100"/>
      <c r="T709" s="100"/>
      <c r="X709" s="100"/>
      <c r="Z709" s="100"/>
      <c r="AD709" s="100"/>
      <c r="AF709" s="100"/>
      <c r="AI709" s="100"/>
      <c r="AJ709" s="100"/>
      <c r="AM709" s="100"/>
      <c r="AN709" s="100"/>
      <c r="AP709" s="100"/>
      <c r="AR709" s="101"/>
      <c r="AW709" s="100"/>
      <c r="AY709" s="100"/>
      <c r="BA709" s="100"/>
    </row>
    <row r="710">
      <c r="J710" s="100"/>
      <c r="L710" s="100"/>
      <c r="P710" s="100"/>
      <c r="R710" s="100"/>
      <c r="T710" s="100"/>
      <c r="X710" s="100"/>
      <c r="Z710" s="100"/>
      <c r="AD710" s="100"/>
      <c r="AF710" s="100"/>
      <c r="AI710" s="100"/>
      <c r="AJ710" s="100"/>
      <c r="AM710" s="100"/>
      <c r="AN710" s="100"/>
      <c r="AP710" s="100"/>
      <c r="AR710" s="101"/>
      <c r="AW710" s="100"/>
      <c r="AY710" s="100"/>
      <c r="BA710" s="100"/>
    </row>
    <row r="711">
      <c r="J711" s="100"/>
      <c r="L711" s="100"/>
      <c r="P711" s="100"/>
      <c r="R711" s="100"/>
      <c r="T711" s="100"/>
      <c r="X711" s="100"/>
      <c r="Z711" s="100"/>
      <c r="AD711" s="100"/>
      <c r="AF711" s="100"/>
      <c r="AI711" s="100"/>
      <c r="AJ711" s="100"/>
      <c r="AM711" s="100"/>
      <c r="AN711" s="100"/>
      <c r="AP711" s="100"/>
      <c r="AR711" s="101"/>
      <c r="AW711" s="100"/>
      <c r="AY711" s="100"/>
      <c r="BA711" s="100"/>
    </row>
    <row r="712">
      <c r="J712" s="100"/>
      <c r="L712" s="100"/>
      <c r="P712" s="100"/>
      <c r="R712" s="100"/>
      <c r="T712" s="100"/>
      <c r="X712" s="100"/>
      <c r="Z712" s="100"/>
      <c r="AD712" s="100"/>
      <c r="AF712" s="100"/>
      <c r="AI712" s="100"/>
      <c r="AJ712" s="100"/>
      <c r="AM712" s="100"/>
      <c r="AN712" s="100"/>
      <c r="AP712" s="100"/>
      <c r="AR712" s="101"/>
      <c r="AW712" s="100"/>
      <c r="AY712" s="100"/>
      <c r="BA712" s="100"/>
    </row>
    <row r="713">
      <c r="J713" s="100"/>
      <c r="L713" s="100"/>
      <c r="P713" s="100"/>
      <c r="R713" s="100"/>
      <c r="T713" s="100"/>
      <c r="X713" s="100"/>
      <c r="Z713" s="100"/>
      <c r="AD713" s="100"/>
      <c r="AF713" s="100"/>
      <c r="AI713" s="100"/>
      <c r="AJ713" s="100"/>
      <c r="AM713" s="100"/>
      <c r="AN713" s="100"/>
      <c r="AP713" s="100"/>
      <c r="AR713" s="101"/>
      <c r="AW713" s="100"/>
      <c r="AY713" s="100"/>
      <c r="BA713" s="100"/>
    </row>
    <row r="714">
      <c r="J714" s="100"/>
      <c r="L714" s="100"/>
      <c r="P714" s="100"/>
      <c r="R714" s="100"/>
      <c r="T714" s="100"/>
      <c r="X714" s="100"/>
      <c r="Z714" s="100"/>
      <c r="AD714" s="100"/>
      <c r="AF714" s="100"/>
      <c r="AI714" s="100"/>
      <c r="AJ714" s="100"/>
      <c r="AM714" s="100"/>
      <c r="AN714" s="100"/>
      <c r="AP714" s="100"/>
      <c r="AR714" s="101"/>
      <c r="AW714" s="100"/>
      <c r="AY714" s="100"/>
      <c r="BA714" s="100"/>
    </row>
    <row r="715">
      <c r="J715" s="100"/>
      <c r="L715" s="100"/>
      <c r="P715" s="100"/>
      <c r="R715" s="100"/>
      <c r="T715" s="100"/>
      <c r="X715" s="100"/>
      <c r="Z715" s="100"/>
      <c r="AD715" s="100"/>
      <c r="AF715" s="100"/>
      <c r="AI715" s="100"/>
      <c r="AJ715" s="100"/>
      <c r="AM715" s="100"/>
      <c r="AN715" s="100"/>
      <c r="AP715" s="100"/>
      <c r="AR715" s="101"/>
      <c r="AW715" s="100"/>
      <c r="AY715" s="100"/>
      <c r="BA715" s="100"/>
    </row>
    <row r="716">
      <c r="J716" s="100"/>
      <c r="L716" s="100"/>
      <c r="P716" s="100"/>
      <c r="R716" s="100"/>
      <c r="T716" s="100"/>
      <c r="X716" s="100"/>
      <c r="Z716" s="100"/>
      <c r="AD716" s="100"/>
      <c r="AF716" s="100"/>
      <c r="AI716" s="100"/>
      <c r="AJ716" s="100"/>
      <c r="AM716" s="100"/>
      <c r="AN716" s="100"/>
      <c r="AP716" s="100"/>
      <c r="AR716" s="101"/>
      <c r="AW716" s="100"/>
      <c r="AY716" s="100"/>
      <c r="BA716" s="100"/>
    </row>
    <row r="717">
      <c r="J717" s="100"/>
      <c r="L717" s="100"/>
      <c r="P717" s="100"/>
      <c r="R717" s="100"/>
      <c r="T717" s="100"/>
      <c r="X717" s="100"/>
      <c r="Z717" s="100"/>
      <c r="AD717" s="100"/>
      <c r="AF717" s="100"/>
      <c r="AI717" s="100"/>
      <c r="AJ717" s="100"/>
      <c r="AM717" s="100"/>
      <c r="AN717" s="100"/>
      <c r="AP717" s="100"/>
      <c r="AR717" s="101"/>
      <c r="AW717" s="100"/>
      <c r="AY717" s="100"/>
      <c r="BA717" s="100"/>
    </row>
    <row r="718">
      <c r="J718" s="100"/>
      <c r="L718" s="100"/>
      <c r="P718" s="100"/>
      <c r="R718" s="100"/>
      <c r="T718" s="100"/>
      <c r="X718" s="100"/>
      <c r="Z718" s="100"/>
      <c r="AD718" s="100"/>
      <c r="AF718" s="100"/>
      <c r="AI718" s="100"/>
      <c r="AJ718" s="100"/>
      <c r="AM718" s="100"/>
      <c r="AN718" s="100"/>
      <c r="AP718" s="100"/>
      <c r="AR718" s="101"/>
      <c r="AW718" s="100"/>
      <c r="AY718" s="100"/>
      <c r="BA718" s="100"/>
    </row>
    <row r="719">
      <c r="J719" s="100"/>
      <c r="L719" s="100"/>
      <c r="P719" s="100"/>
      <c r="R719" s="100"/>
      <c r="T719" s="100"/>
      <c r="X719" s="100"/>
      <c r="Z719" s="100"/>
      <c r="AD719" s="100"/>
      <c r="AF719" s="100"/>
      <c r="AI719" s="100"/>
      <c r="AJ719" s="100"/>
      <c r="AM719" s="100"/>
      <c r="AN719" s="100"/>
      <c r="AP719" s="100"/>
      <c r="AR719" s="101"/>
      <c r="AW719" s="100"/>
      <c r="AY719" s="100"/>
      <c r="BA719" s="100"/>
    </row>
    <row r="720">
      <c r="J720" s="100"/>
      <c r="L720" s="100"/>
      <c r="P720" s="100"/>
      <c r="R720" s="100"/>
      <c r="T720" s="100"/>
      <c r="X720" s="100"/>
      <c r="Z720" s="100"/>
      <c r="AD720" s="100"/>
      <c r="AF720" s="100"/>
      <c r="AI720" s="100"/>
      <c r="AJ720" s="100"/>
      <c r="AM720" s="100"/>
      <c r="AN720" s="100"/>
      <c r="AP720" s="100"/>
      <c r="AR720" s="101"/>
      <c r="AW720" s="100"/>
      <c r="AY720" s="100"/>
      <c r="BA720" s="100"/>
    </row>
    <row r="721">
      <c r="J721" s="100"/>
      <c r="L721" s="100"/>
      <c r="P721" s="100"/>
      <c r="R721" s="100"/>
      <c r="T721" s="100"/>
      <c r="X721" s="100"/>
      <c r="Z721" s="100"/>
      <c r="AD721" s="100"/>
      <c r="AF721" s="100"/>
      <c r="AI721" s="100"/>
      <c r="AJ721" s="100"/>
      <c r="AM721" s="100"/>
      <c r="AN721" s="100"/>
      <c r="AP721" s="100"/>
      <c r="AR721" s="101"/>
      <c r="AW721" s="100"/>
      <c r="AY721" s="100"/>
      <c r="BA721" s="100"/>
    </row>
    <row r="722">
      <c r="J722" s="100"/>
      <c r="L722" s="100"/>
      <c r="P722" s="100"/>
      <c r="R722" s="100"/>
      <c r="T722" s="100"/>
      <c r="X722" s="100"/>
      <c r="Z722" s="100"/>
      <c r="AD722" s="100"/>
      <c r="AF722" s="100"/>
      <c r="AI722" s="100"/>
      <c r="AJ722" s="100"/>
      <c r="AM722" s="100"/>
      <c r="AN722" s="100"/>
      <c r="AP722" s="100"/>
      <c r="AR722" s="101"/>
      <c r="AW722" s="100"/>
      <c r="AY722" s="100"/>
      <c r="BA722" s="100"/>
    </row>
    <row r="723">
      <c r="J723" s="100"/>
      <c r="L723" s="100"/>
      <c r="P723" s="100"/>
      <c r="R723" s="100"/>
      <c r="T723" s="100"/>
      <c r="X723" s="100"/>
      <c r="Z723" s="100"/>
      <c r="AD723" s="100"/>
      <c r="AF723" s="100"/>
      <c r="AI723" s="100"/>
      <c r="AJ723" s="100"/>
      <c r="AM723" s="100"/>
      <c r="AN723" s="100"/>
      <c r="AP723" s="100"/>
      <c r="AR723" s="101"/>
      <c r="AW723" s="100"/>
      <c r="AY723" s="100"/>
      <c r="BA723" s="100"/>
    </row>
    <row r="724">
      <c r="J724" s="100"/>
      <c r="L724" s="100"/>
      <c r="P724" s="100"/>
      <c r="R724" s="100"/>
      <c r="T724" s="100"/>
      <c r="X724" s="100"/>
      <c r="Z724" s="100"/>
      <c r="AD724" s="100"/>
      <c r="AF724" s="100"/>
      <c r="AI724" s="100"/>
      <c r="AJ724" s="100"/>
      <c r="AM724" s="100"/>
      <c r="AN724" s="100"/>
      <c r="AP724" s="100"/>
      <c r="AR724" s="101"/>
      <c r="AW724" s="100"/>
      <c r="AY724" s="100"/>
      <c r="BA724" s="100"/>
    </row>
    <row r="725">
      <c r="J725" s="100"/>
      <c r="L725" s="100"/>
      <c r="P725" s="100"/>
      <c r="R725" s="100"/>
      <c r="T725" s="100"/>
      <c r="X725" s="100"/>
      <c r="Z725" s="100"/>
      <c r="AD725" s="100"/>
      <c r="AF725" s="100"/>
      <c r="AI725" s="100"/>
      <c r="AJ725" s="100"/>
      <c r="AM725" s="100"/>
      <c r="AN725" s="100"/>
      <c r="AP725" s="100"/>
      <c r="AR725" s="101"/>
      <c r="AW725" s="100"/>
      <c r="AY725" s="100"/>
      <c r="BA725" s="100"/>
    </row>
    <row r="726">
      <c r="J726" s="100"/>
      <c r="L726" s="100"/>
      <c r="P726" s="100"/>
      <c r="R726" s="100"/>
      <c r="T726" s="100"/>
      <c r="X726" s="100"/>
      <c r="Z726" s="100"/>
      <c r="AD726" s="100"/>
      <c r="AF726" s="100"/>
      <c r="AI726" s="100"/>
      <c r="AJ726" s="100"/>
      <c r="AM726" s="100"/>
      <c r="AN726" s="100"/>
      <c r="AP726" s="100"/>
      <c r="AR726" s="101"/>
      <c r="AW726" s="100"/>
      <c r="AY726" s="100"/>
      <c r="BA726" s="100"/>
    </row>
    <row r="727">
      <c r="J727" s="100"/>
      <c r="L727" s="100"/>
      <c r="P727" s="100"/>
      <c r="R727" s="100"/>
      <c r="T727" s="100"/>
      <c r="X727" s="100"/>
      <c r="Z727" s="100"/>
      <c r="AD727" s="100"/>
      <c r="AF727" s="100"/>
      <c r="AI727" s="100"/>
      <c r="AJ727" s="100"/>
      <c r="AM727" s="100"/>
      <c r="AN727" s="100"/>
      <c r="AP727" s="100"/>
      <c r="AR727" s="101"/>
      <c r="AW727" s="100"/>
      <c r="AY727" s="100"/>
      <c r="BA727" s="100"/>
    </row>
    <row r="728">
      <c r="J728" s="100"/>
      <c r="L728" s="100"/>
      <c r="P728" s="100"/>
      <c r="R728" s="100"/>
      <c r="T728" s="100"/>
      <c r="X728" s="100"/>
      <c r="Z728" s="100"/>
      <c r="AD728" s="100"/>
      <c r="AF728" s="100"/>
      <c r="AI728" s="100"/>
      <c r="AJ728" s="100"/>
      <c r="AM728" s="100"/>
      <c r="AN728" s="100"/>
      <c r="AP728" s="100"/>
      <c r="AR728" s="101"/>
      <c r="AW728" s="100"/>
      <c r="AY728" s="100"/>
      <c r="BA728" s="100"/>
    </row>
    <row r="729">
      <c r="J729" s="100"/>
      <c r="L729" s="100"/>
      <c r="P729" s="100"/>
      <c r="R729" s="100"/>
      <c r="T729" s="100"/>
      <c r="X729" s="100"/>
      <c r="Z729" s="100"/>
      <c r="AD729" s="100"/>
      <c r="AF729" s="100"/>
      <c r="AI729" s="100"/>
      <c r="AJ729" s="100"/>
      <c r="AM729" s="100"/>
      <c r="AN729" s="100"/>
      <c r="AP729" s="100"/>
      <c r="AR729" s="101"/>
      <c r="AW729" s="100"/>
      <c r="AY729" s="100"/>
      <c r="BA729" s="100"/>
    </row>
    <row r="730">
      <c r="J730" s="100"/>
      <c r="L730" s="100"/>
      <c r="P730" s="100"/>
      <c r="R730" s="100"/>
      <c r="T730" s="100"/>
      <c r="X730" s="100"/>
      <c r="Z730" s="100"/>
      <c r="AD730" s="100"/>
      <c r="AF730" s="100"/>
      <c r="AI730" s="100"/>
      <c r="AJ730" s="100"/>
      <c r="AM730" s="100"/>
      <c r="AN730" s="100"/>
      <c r="AP730" s="100"/>
      <c r="AR730" s="101"/>
      <c r="AW730" s="100"/>
      <c r="AY730" s="100"/>
      <c r="BA730" s="100"/>
    </row>
    <row r="731">
      <c r="J731" s="100"/>
      <c r="L731" s="100"/>
      <c r="P731" s="100"/>
      <c r="R731" s="100"/>
      <c r="T731" s="100"/>
      <c r="X731" s="100"/>
      <c r="Z731" s="100"/>
      <c r="AD731" s="100"/>
      <c r="AF731" s="100"/>
      <c r="AI731" s="100"/>
      <c r="AJ731" s="100"/>
      <c r="AM731" s="100"/>
      <c r="AN731" s="100"/>
      <c r="AP731" s="100"/>
      <c r="AR731" s="101"/>
      <c r="AW731" s="100"/>
      <c r="AY731" s="100"/>
      <c r="BA731" s="100"/>
    </row>
    <row r="732">
      <c r="J732" s="100"/>
      <c r="L732" s="100"/>
      <c r="P732" s="100"/>
      <c r="R732" s="100"/>
      <c r="T732" s="100"/>
      <c r="X732" s="100"/>
      <c r="Z732" s="100"/>
      <c r="AD732" s="100"/>
      <c r="AF732" s="100"/>
      <c r="AI732" s="100"/>
      <c r="AJ732" s="100"/>
      <c r="AM732" s="100"/>
      <c r="AN732" s="100"/>
      <c r="AP732" s="100"/>
      <c r="AR732" s="101"/>
      <c r="AW732" s="100"/>
      <c r="AY732" s="100"/>
      <c r="BA732" s="100"/>
    </row>
    <row r="733">
      <c r="J733" s="100"/>
      <c r="L733" s="100"/>
      <c r="P733" s="100"/>
      <c r="R733" s="100"/>
      <c r="T733" s="100"/>
      <c r="X733" s="100"/>
      <c r="Z733" s="100"/>
      <c r="AD733" s="100"/>
      <c r="AF733" s="100"/>
      <c r="AI733" s="100"/>
      <c r="AJ733" s="100"/>
      <c r="AM733" s="100"/>
      <c r="AN733" s="100"/>
      <c r="AP733" s="100"/>
      <c r="AR733" s="101"/>
      <c r="AW733" s="100"/>
      <c r="AY733" s="100"/>
      <c r="BA733" s="100"/>
    </row>
    <row r="734">
      <c r="J734" s="100"/>
      <c r="L734" s="100"/>
      <c r="P734" s="100"/>
      <c r="R734" s="100"/>
      <c r="T734" s="100"/>
      <c r="X734" s="100"/>
      <c r="Z734" s="100"/>
      <c r="AD734" s="100"/>
      <c r="AF734" s="100"/>
      <c r="AI734" s="100"/>
      <c r="AJ734" s="100"/>
      <c r="AM734" s="100"/>
      <c r="AN734" s="100"/>
      <c r="AP734" s="100"/>
      <c r="AR734" s="101"/>
      <c r="AW734" s="100"/>
      <c r="AY734" s="100"/>
      <c r="BA734" s="100"/>
    </row>
    <row r="735">
      <c r="J735" s="100"/>
      <c r="L735" s="100"/>
      <c r="P735" s="100"/>
      <c r="R735" s="100"/>
      <c r="T735" s="100"/>
      <c r="X735" s="100"/>
      <c r="Z735" s="100"/>
      <c r="AD735" s="100"/>
      <c r="AF735" s="100"/>
      <c r="AI735" s="100"/>
      <c r="AJ735" s="100"/>
      <c r="AM735" s="100"/>
      <c r="AN735" s="100"/>
      <c r="AP735" s="100"/>
      <c r="AR735" s="101"/>
      <c r="AW735" s="100"/>
      <c r="AY735" s="100"/>
      <c r="BA735" s="100"/>
    </row>
    <row r="736">
      <c r="J736" s="100"/>
      <c r="L736" s="100"/>
      <c r="P736" s="100"/>
      <c r="R736" s="100"/>
      <c r="T736" s="100"/>
      <c r="X736" s="100"/>
      <c r="Z736" s="100"/>
      <c r="AD736" s="100"/>
      <c r="AF736" s="100"/>
      <c r="AI736" s="100"/>
      <c r="AJ736" s="100"/>
      <c r="AM736" s="100"/>
      <c r="AN736" s="100"/>
      <c r="AP736" s="100"/>
      <c r="AR736" s="101"/>
      <c r="AW736" s="100"/>
      <c r="AY736" s="100"/>
      <c r="BA736" s="100"/>
    </row>
    <row r="737">
      <c r="J737" s="100"/>
      <c r="L737" s="100"/>
      <c r="P737" s="100"/>
      <c r="R737" s="100"/>
      <c r="T737" s="100"/>
      <c r="X737" s="100"/>
      <c r="Z737" s="100"/>
      <c r="AD737" s="100"/>
      <c r="AF737" s="100"/>
      <c r="AI737" s="100"/>
      <c r="AJ737" s="100"/>
      <c r="AM737" s="100"/>
      <c r="AN737" s="100"/>
      <c r="AP737" s="100"/>
      <c r="AR737" s="101"/>
      <c r="AW737" s="100"/>
      <c r="AY737" s="100"/>
      <c r="BA737" s="100"/>
    </row>
    <row r="738">
      <c r="J738" s="100"/>
      <c r="L738" s="100"/>
      <c r="P738" s="100"/>
      <c r="R738" s="100"/>
      <c r="T738" s="100"/>
      <c r="X738" s="100"/>
      <c r="Z738" s="100"/>
      <c r="AD738" s="100"/>
      <c r="AF738" s="100"/>
      <c r="AI738" s="100"/>
      <c r="AJ738" s="100"/>
      <c r="AM738" s="100"/>
      <c r="AN738" s="100"/>
      <c r="AP738" s="100"/>
      <c r="AR738" s="101"/>
      <c r="AW738" s="100"/>
      <c r="AY738" s="100"/>
      <c r="BA738" s="100"/>
    </row>
    <row r="739">
      <c r="J739" s="100"/>
      <c r="L739" s="100"/>
      <c r="P739" s="100"/>
      <c r="R739" s="100"/>
      <c r="T739" s="100"/>
      <c r="X739" s="100"/>
      <c r="Z739" s="100"/>
      <c r="AD739" s="100"/>
      <c r="AF739" s="100"/>
      <c r="AI739" s="100"/>
      <c r="AJ739" s="100"/>
      <c r="AM739" s="100"/>
      <c r="AN739" s="100"/>
      <c r="AP739" s="100"/>
      <c r="AR739" s="101"/>
      <c r="AW739" s="100"/>
      <c r="AY739" s="100"/>
      <c r="BA739" s="100"/>
    </row>
    <row r="740">
      <c r="J740" s="100"/>
      <c r="L740" s="100"/>
      <c r="P740" s="100"/>
      <c r="R740" s="100"/>
      <c r="T740" s="100"/>
      <c r="X740" s="100"/>
      <c r="Z740" s="100"/>
      <c r="AD740" s="100"/>
      <c r="AF740" s="100"/>
      <c r="AI740" s="100"/>
      <c r="AJ740" s="100"/>
      <c r="AM740" s="100"/>
      <c r="AN740" s="100"/>
      <c r="AP740" s="100"/>
      <c r="AR740" s="101"/>
      <c r="AW740" s="100"/>
      <c r="AY740" s="100"/>
      <c r="BA740" s="100"/>
    </row>
    <row r="741">
      <c r="J741" s="100"/>
      <c r="L741" s="100"/>
      <c r="P741" s="100"/>
      <c r="R741" s="100"/>
      <c r="T741" s="100"/>
      <c r="X741" s="100"/>
      <c r="Z741" s="100"/>
      <c r="AD741" s="100"/>
      <c r="AF741" s="100"/>
      <c r="AI741" s="100"/>
      <c r="AJ741" s="100"/>
      <c r="AM741" s="100"/>
      <c r="AN741" s="100"/>
      <c r="AP741" s="100"/>
      <c r="AR741" s="101"/>
      <c r="AW741" s="100"/>
      <c r="AY741" s="100"/>
      <c r="BA741" s="100"/>
    </row>
    <row r="742">
      <c r="J742" s="100"/>
      <c r="L742" s="100"/>
      <c r="P742" s="100"/>
      <c r="R742" s="100"/>
      <c r="T742" s="100"/>
      <c r="X742" s="100"/>
      <c r="Z742" s="100"/>
      <c r="AD742" s="100"/>
      <c r="AF742" s="100"/>
      <c r="AI742" s="100"/>
      <c r="AJ742" s="100"/>
      <c r="AM742" s="100"/>
      <c r="AN742" s="100"/>
      <c r="AP742" s="100"/>
      <c r="AR742" s="101"/>
      <c r="AW742" s="100"/>
      <c r="AY742" s="100"/>
      <c r="BA742" s="100"/>
    </row>
    <row r="743">
      <c r="J743" s="100"/>
      <c r="L743" s="100"/>
      <c r="P743" s="100"/>
      <c r="R743" s="100"/>
      <c r="T743" s="100"/>
      <c r="X743" s="100"/>
      <c r="Z743" s="100"/>
      <c r="AD743" s="100"/>
      <c r="AF743" s="100"/>
      <c r="AI743" s="100"/>
      <c r="AJ743" s="100"/>
      <c r="AM743" s="100"/>
      <c r="AN743" s="100"/>
      <c r="AP743" s="100"/>
      <c r="AR743" s="101"/>
      <c r="AW743" s="100"/>
      <c r="AY743" s="100"/>
      <c r="BA743" s="100"/>
    </row>
    <row r="744">
      <c r="J744" s="100"/>
      <c r="L744" s="100"/>
      <c r="P744" s="100"/>
      <c r="R744" s="100"/>
      <c r="T744" s="100"/>
      <c r="X744" s="100"/>
      <c r="Z744" s="100"/>
      <c r="AD744" s="100"/>
      <c r="AF744" s="100"/>
      <c r="AI744" s="100"/>
      <c r="AJ744" s="100"/>
      <c r="AM744" s="100"/>
      <c r="AN744" s="100"/>
      <c r="AP744" s="100"/>
      <c r="AR744" s="101"/>
      <c r="AW744" s="100"/>
      <c r="AY744" s="100"/>
      <c r="BA744" s="100"/>
    </row>
    <row r="745">
      <c r="J745" s="100"/>
      <c r="L745" s="100"/>
      <c r="P745" s="100"/>
      <c r="R745" s="100"/>
      <c r="T745" s="100"/>
      <c r="X745" s="100"/>
      <c r="Z745" s="100"/>
      <c r="AD745" s="100"/>
      <c r="AF745" s="100"/>
      <c r="AI745" s="100"/>
      <c r="AJ745" s="100"/>
      <c r="AM745" s="100"/>
      <c r="AN745" s="100"/>
      <c r="AP745" s="100"/>
      <c r="AR745" s="101"/>
      <c r="AW745" s="100"/>
      <c r="AY745" s="100"/>
      <c r="BA745" s="100"/>
    </row>
    <row r="746">
      <c r="J746" s="100"/>
      <c r="L746" s="100"/>
      <c r="P746" s="100"/>
      <c r="R746" s="100"/>
      <c r="T746" s="100"/>
      <c r="X746" s="100"/>
      <c r="Z746" s="100"/>
      <c r="AD746" s="100"/>
      <c r="AF746" s="100"/>
      <c r="AI746" s="100"/>
      <c r="AJ746" s="100"/>
      <c r="AM746" s="100"/>
      <c r="AN746" s="100"/>
      <c r="AP746" s="100"/>
      <c r="AR746" s="101"/>
      <c r="AW746" s="100"/>
      <c r="AY746" s="100"/>
      <c r="BA746" s="100"/>
    </row>
    <row r="747">
      <c r="J747" s="100"/>
      <c r="L747" s="100"/>
      <c r="P747" s="100"/>
      <c r="R747" s="100"/>
      <c r="T747" s="100"/>
      <c r="X747" s="100"/>
      <c r="Z747" s="100"/>
      <c r="AD747" s="100"/>
      <c r="AF747" s="100"/>
      <c r="AI747" s="100"/>
      <c r="AJ747" s="100"/>
      <c r="AM747" s="100"/>
      <c r="AN747" s="100"/>
      <c r="AP747" s="100"/>
      <c r="AR747" s="101"/>
      <c r="AW747" s="100"/>
      <c r="AY747" s="100"/>
      <c r="BA747" s="100"/>
    </row>
    <row r="748">
      <c r="J748" s="100"/>
      <c r="L748" s="100"/>
      <c r="P748" s="100"/>
      <c r="R748" s="100"/>
      <c r="T748" s="100"/>
      <c r="X748" s="100"/>
      <c r="Z748" s="100"/>
      <c r="AD748" s="100"/>
      <c r="AF748" s="100"/>
      <c r="AI748" s="100"/>
      <c r="AJ748" s="100"/>
      <c r="AM748" s="100"/>
      <c r="AN748" s="100"/>
      <c r="AP748" s="100"/>
      <c r="AR748" s="101"/>
      <c r="AW748" s="100"/>
      <c r="AY748" s="100"/>
      <c r="BA748" s="100"/>
    </row>
    <row r="749">
      <c r="J749" s="100"/>
      <c r="L749" s="100"/>
      <c r="P749" s="100"/>
      <c r="R749" s="100"/>
      <c r="T749" s="100"/>
      <c r="X749" s="100"/>
      <c r="Z749" s="100"/>
      <c r="AD749" s="100"/>
      <c r="AF749" s="100"/>
      <c r="AI749" s="100"/>
      <c r="AJ749" s="100"/>
      <c r="AM749" s="100"/>
      <c r="AN749" s="100"/>
      <c r="AP749" s="100"/>
      <c r="AR749" s="101"/>
      <c r="AW749" s="100"/>
      <c r="AY749" s="100"/>
      <c r="BA749" s="100"/>
    </row>
    <row r="750">
      <c r="J750" s="100"/>
      <c r="L750" s="100"/>
      <c r="P750" s="100"/>
      <c r="R750" s="100"/>
      <c r="T750" s="100"/>
      <c r="X750" s="100"/>
      <c r="Z750" s="100"/>
      <c r="AD750" s="100"/>
      <c r="AF750" s="100"/>
      <c r="AI750" s="100"/>
      <c r="AJ750" s="100"/>
      <c r="AM750" s="100"/>
      <c r="AN750" s="100"/>
      <c r="AP750" s="100"/>
      <c r="AR750" s="101"/>
      <c r="AW750" s="100"/>
      <c r="AY750" s="100"/>
      <c r="BA750" s="100"/>
    </row>
    <row r="751">
      <c r="J751" s="100"/>
      <c r="L751" s="100"/>
      <c r="P751" s="100"/>
      <c r="R751" s="100"/>
      <c r="T751" s="100"/>
      <c r="X751" s="100"/>
      <c r="Z751" s="100"/>
      <c r="AD751" s="100"/>
      <c r="AF751" s="100"/>
      <c r="AI751" s="100"/>
      <c r="AJ751" s="100"/>
      <c r="AM751" s="100"/>
      <c r="AN751" s="100"/>
      <c r="AP751" s="100"/>
      <c r="AR751" s="101"/>
      <c r="AW751" s="100"/>
      <c r="AY751" s="100"/>
      <c r="BA751" s="100"/>
    </row>
    <row r="752">
      <c r="J752" s="100"/>
      <c r="L752" s="100"/>
      <c r="P752" s="100"/>
      <c r="R752" s="100"/>
      <c r="T752" s="100"/>
      <c r="X752" s="100"/>
      <c r="Z752" s="100"/>
      <c r="AD752" s="100"/>
      <c r="AF752" s="100"/>
      <c r="AI752" s="100"/>
      <c r="AJ752" s="100"/>
      <c r="AM752" s="100"/>
      <c r="AN752" s="100"/>
      <c r="AP752" s="100"/>
      <c r="AR752" s="101"/>
      <c r="AW752" s="100"/>
      <c r="AY752" s="100"/>
      <c r="BA752" s="100"/>
    </row>
    <row r="753">
      <c r="J753" s="100"/>
      <c r="L753" s="100"/>
      <c r="P753" s="100"/>
      <c r="R753" s="100"/>
      <c r="T753" s="100"/>
      <c r="X753" s="100"/>
      <c r="Z753" s="100"/>
      <c r="AD753" s="100"/>
      <c r="AF753" s="100"/>
      <c r="AI753" s="100"/>
      <c r="AJ753" s="100"/>
      <c r="AM753" s="100"/>
      <c r="AN753" s="100"/>
      <c r="AP753" s="100"/>
      <c r="AR753" s="101"/>
      <c r="AW753" s="100"/>
      <c r="AY753" s="100"/>
      <c r="BA753" s="100"/>
    </row>
    <row r="754">
      <c r="J754" s="100"/>
      <c r="L754" s="100"/>
      <c r="P754" s="100"/>
      <c r="R754" s="100"/>
      <c r="T754" s="100"/>
      <c r="X754" s="100"/>
      <c r="Z754" s="100"/>
      <c r="AD754" s="100"/>
      <c r="AF754" s="100"/>
      <c r="AI754" s="100"/>
      <c r="AJ754" s="100"/>
      <c r="AM754" s="100"/>
      <c r="AN754" s="100"/>
      <c r="AP754" s="100"/>
      <c r="AR754" s="101"/>
      <c r="AW754" s="100"/>
      <c r="AY754" s="100"/>
      <c r="BA754" s="100"/>
    </row>
    <row r="755">
      <c r="J755" s="100"/>
      <c r="L755" s="100"/>
      <c r="P755" s="100"/>
      <c r="R755" s="100"/>
      <c r="T755" s="100"/>
      <c r="X755" s="100"/>
      <c r="Z755" s="100"/>
      <c r="AD755" s="100"/>
      <c r="AF755" s="100"/>
      <c r="AI755" s="100"/>
      <c r="AJ755" s="100"/>
      <c r="AM755" s="100"/>
      <c r="AN755" s="100"/>
      <c r="AP755" s="100"/>
      <c r="AR755" s="101"/>
      <c r="AW755" s="100"/>
      <c r="AY755" s="100"/>
      <c r="BA755" s="100"/>
    </row>
    <row r="756">
      <c r="J756" s="100"/>
      <c r="L756" s="100"/>
      <c r="P756" s="100"/>
      <c r="R756" s="100"/>
      <c r="T756" s="100"/>
      <c r="X756" s="100"/>
      <c r="Z756" s="100"/>
      <c r="AD756" s="100"/>
      <c r="AF756" s="100"/>
      <c r="AI756" s="100"/>
      <c r="AJ756" s="100"/>
      <c r="AM756" s="100"/>
      <c r="AN756" s="100"/>
      <c r="AP756" s="100"/>
      <c r="AR756" s="101"/>
      <c r="AW756" s="100"/>
      <c r="AY756" s="100"/>
      <c r="BA756" s="100"/>
    </row>
    <row r="757">
      <c r="J757" s="100"/>
      <c r="L757" s="100"/>
      <c r="P757" s="100"/>
      <c r="R757" s="100"/>
      <c r="T757" s="100"/>
      <c r="X757" s="100"/>
      <c r="Z757" s="100"/>
      <c r="AD757" s="100"/>
      <c r="AF757" s="100"/>
      <c r="AI757" s="100"/>
      <c r="AJ757" s="100"/>
      <c r="AM757" s="100"/>
      <c r="AN757" s="100"/>
      <c r="AP757" s="100"/>
      <c r="AR757" s="101"/>
      <c r="AW757" s="100"/>
      <c r="AY757" s="100"/>
      <c r="BA757" s="100"/>
    </row>
    <row r="758">
      <c r="J758" s="100"/>
      <c r="L758" s="100"/>
      <c r="P758" s="100"/>
      <c r="R758" s="100"/>
      <c r="T758" s="100"/>
      <c r="X758" s="100"/>
      <c r="Z758" s="100"/>
      <c r="AD758" s="100"/>
      <c r="AF758" s="100"/>
      <c r="AI758" s="100"/>
      <c r="AJ758" s="100"/>
      <c r="AM758" s="100"/>
      <c r="AN758" s="100"/>
      <c r="AP758" s="100"/>
      <c r="AR758" s="101"/>
      <c r="AW758" s="100"/>
      <c r="AY758" s="100"/>
      <c r="BA758" s="100"/>
    </row>
    <row r="759">
      <c r="J759" s="100"/>
      <c r="L759" s="100"/>
      <c r="P759" s="100"/>
      <c r="R759" s="100"/>
      <c r="T759" s="100"/>
      <c r="X759" s="100"/>
      <c r="Z759" s="100"/>
      <c r="AD759" s="100"/>
      <c r="AF759" s="100"/>
      <c r="AI759" s="100"/>
      <c r="AJ759" s="100"/>
      <c r="AM759" s="100"/>
      <c r="AN759" s="100"/>
      <c r="AP759" s="100"/>
      <c r="AR759" s="101"/>
      <c r="AW759" s="100"/>
      <c r="AY759" s="100"/>
      <c r="BA759" s="100"/>
    </row>
    <row r="760">
      <c r="J760" s="100"/>
      <c r="L760" s="100"/>
      <c r="P760" s="100"/>
      <c r="R760" s="100"/>
      <c r="T760" s="100"/>
      <c r="X760" s="100"/>
      <c r="Z760" s="100"/>
      <c r="AD760" s="100"/>
      <c r="AF760" s="100"/>
      <c r="AI760" s="100"/>
      <c r="AJ760" s="100"/>
      <c r="AM760" s="100"/>
      <c r="AN760" s="100"/>
      <c r="AP760" s="100"/>
      <c r="AR760" s="101"/>
      <c r="AW760" s="100"/>
      <c r="AY760" s="100"/>
      <c r="BA760" s="100"/>
    </row>
    <row r="761">
      <c r="J761" s="100"/>
      <c r="L761" s="100"/>
      <c r="P761" s="100"/>
      <c r="R761" s="100"/>
      <c r="T761" s="100"/>
      <c r="X761" s="100"/>
      <c r="Z761" s="100"/>
      <c r="AD761" s="100"/>
      <c r="AF761" s="100"/>
      <c r="AI761" s="100"/>
      <c r="AJ761" s="100"/>
      <c r="AM761" s="100"/>
      <c r="AN761" s="100"/>
      <c r="AP761" s="100"/>
      <c r="AR761" s="101"/>
      <c r="AW761" s="100"/>
      <c r="AY761" s="100"/>
      <c r="BA761" s="100"/>
    </row>
    <row r="762">
      <c r="J762" s="100"/>
      <c r="L762" s="100"/>
      <c r="P762" s="100"/>
      <c r="R762" s="100"/>
      <c r="T762" s="100"/>
      <c r="X762" s="100"/>
      <c r="Z762" s="100"/>
      <c r="AD762" s="100"/>
      <c r="AF762" s="100"/>
      <c r="AI762" s="100"/>
      <c r="AJ762" s="100"/>
      <c r="AM762" s="100"/>
      <c r="AN762" s="100"/>
      <c r="AP762" s="100"/>
      <c r="AR762" s="101"/>
      <c r="AW762" s="100"/>
      <c r="AY762" s="100"/>
      <c r="BA762" s="100"/>
    </row>
    <row r="763">
      <c r="J763" s="100"/>
      <c r="L763" s="100"/>
      <c r="P763" s="100"/>
      <c r="R763" s="100"/>
      <c r="T763" s="100"/>
      <c r="X763" s="100"/>
      <c r="Z763" s="100"/>
      <c r="AD763" s="100"/>
      <c r="AF763" s="100"/>
      <c r="AI763" s="100"/>
      <c r="AJ763" s="100"/>
      <c r="AM763" s="100"/>
      <c r="AN763" s="100"/>
      <c r="AP763" s="100"/>
      <c r="AR763" s="101"/>
      <c r="AW763" s="100"/>
      <c r="AY763" s="100"/>
      <c r="BA763" s="100"/>
    </row>
    <row r="764">
      <c r="J764" s="100"/>
      <c r="L764" s="100"/>
      <c r="P764" s="100"/>
      <c r="R764" s="100"/>
      <c r="T764" s="100"/>
      <c r="X764" s="100"/>
      <c r="Z764" s="100"/>
      <c r="AD764" s="100"/>
      <c r="AF764" s="100"/>
      <c r="AI764" s="100"/>
      <c r="AJ764" s="100"/>
      <c r="AM764" s="100"/>
      <c r="AN764" s="100"/>
      <c r="AP764" s="100"/>
      <c r="AR764" s="101"/>
      <c r="AW764" s="100"/>
      <c r="AY764" s="100"/>
      <c r="BA764" s="100"/>
    </row>
    <row r="765">
      <c r="J765" s="100"/>
      <c r="L765" s="100"/>
      <c r="P765" s="100"/>
      <c r="R765" s="100"/>
      <c r="T765" s="100"/>
      <c r="X765" s="100"/>
      <c r="Z765" s="100"/>
      <c r="AD765" s="100"/>
      <c r="AF765" s="100"/>
      <c r="AI765" s="100"/>
      <c r="AJ765" s="100"/>
      <c r="AM765" s="100"/>
      <c r="AN765" s="100"/>
      <c r="AP765" s="100"/>
      <c r="AR765" s="101"/>
      <c r="AW765" s="100"/>
      <c r="AY765" s="100"/>
      <c r="BA765" s="100"/>
    </row>
    <row r="766">
      <c r="J766" s="100"/>
      <c r="L766" s="100"/>
      <c r="P766" s="100"/>
      <c r="R766" s="100"/>
      <c r="T766" s="100"/>
      <c r="X766" s="100"/>
      <c r="Z766" s="100"/>
      <c r="AD766" s="100"/>
      <c r="AF766" s="100"/>
      <c r="AI766" s="100"/>
      <c r="AJ766" s="100"/>
      <c r="AM766" s="100"/>
      <c r="AN766" s="100"/>
      <c r="AP766" s="100"/>
      <c r="AR766" s="101"/>
      <c r="AW766" s="100"/>
      <c r="AY766" s="100"/>
      <c r="BA766" s="100"/>
    </row>
    <row r="767">
      <c r="J767" s="100"/>
      <c r="L767" s="100"/>
      <c r="P767" s="100"/>
      <c r="R767" s="100"/>
      <c r="T767" s="100"/>
      <c r="X767" s="100"/>
      <c r="Z767" s="100"/>
      <c r="AD767" s="100"/>
      <c r="AF767" s="100"/>
      <c r="AI767" s="100"/>
      <c r="AJ767" s="100"/>
      <c r="AM767" s="100"/>
      <c r="AN767" s="100"/>
      <c r="AP767" s="100"/>
      <c r="AR767" s="101"/>
      <c r="AW767" s="100"/>
      <c r="AY767" s="100"/>
      <c r="BA767" s="100"/>
    </row>
    <row r="768">
      <c r="J768" s="100"/>
      <c r="L768" s="100"/>
      <c r="P768" s="100"/>
      <c r="R768" s="100"/>
      <c r="T768" s="100"/>
      <c r="X768" s="100"/>
      <c r="Z768" s="100"/>
      <c r="AD768" s="100"/>
      <c r="AF768" s="100"/>
      <c r="AI768" s="100"/>
      <c r="AJ768" s="100"/>
      <c r="AM768" s="100"/>
      <c r="AN768" s="100"/>
      <c r="AP768" s="100"/>
      <c r="AR768" s="101"/>
      <c r="AW768" s="100"/>
      <c r="AY768" s="100"/>
      <c r="BA768" s="100"/>
    </row>
    <row r="769">
      <c r="J769" s="100"/>
      <c r="L769" s="100"/>
      <c r="P769" s="100"/>
      <c r="R769" s="100"/>
      <c r="T769" s="100"/>
      <c r="X769" s="100"/>
      <c r="Z769" s="100"/>
      <c r="AD769" s="100"/>
      <c r="AF769" s="100"/>
      <c r="AI769" s="100"/>
      <c r="AJ769" s="100"/>
      <c r="AM769" s="100"/>
      <c r="AN769" s="100"/>
      <c r="AP769" s="100"/>
      <c r="AR769" s="101"/>
      <c r="AW769" s="100"/>
      <c r="AY769" s="100"/>
      <c r="BA769" s="100"/>
    </row>
    <row r="770">
      <c r="J770" s="100"/>
      <c r="L770" s="100"/>
      <c r="P770" s="100"/>
      <c r="R770" s="100"/>
      <c r="T770" s="100"/>
      <c r="X770" s="100"/>
      <c r="Z770" s="100"/>
      <c r="AD770" s="100"/>
      <c r="AF770" s="100"/>
      <c r="AI770" s="100"/>
      <c r="AJ770" s="100"/>
      <c r="AM770" s="100"/>
      <c r="AN770" s="100"/>
      <c r="AP770" s="100"/>
      <c r="AR770" s="101"/>
      <c r="AW770" s="100"/>
      <c r="AY770" s="100"/>
      <c r="BA770" s="100"/>
    </row>
    <row r="771">
      <c r="J771" s="100"/>
      <c r="L771" s="100"/>
      <c r="P771" s="100"/>
      <c r="R771" s="100"/>
      <c r="T771" s="100"/>
      <c r="X771" s="100"/>
      <c r="Z771" s="100"/>
      <c r="AD771" s="100"/>
      <c r="AF771" s="100"/>
      <c r="AI771" s="100"/>
      <c r="AJ771" s="100"/>
      <c r="AM771" s="100"/>
      <c r="AN771" s="100"/>
      <c r="AP771" s="100"/>
      <c r="AR771" s="101"/>
      <c r="AW771" s="100"/>
      <c r="AY771" s="100"/>
      <c r="BA771" s="100"/>
    </row>
    <row r="772">
      <c r="J772" s="100"/>
      <c r="L772" s="100"/>
      <c r="P772" s="100"/>
      <c r="R772" s="100"/>
      <c r="T772" s="100"/>
      <c r="X772" s="100"/>
      <c r="Z772" s="100"/>
      <c r="AD772" s="100"/>
      <c r="AF772" s="100"/>
      <c r="AI772" s="100"/>
      <c r="AJ772" s="100"/>
      <c r="AM772" s="100"/>
      <c r="AN772" s="100"/>
      <c r="AP772" s="100"/>
      <c r="AR772" s="101"/>
      <c r="AW772" s="100"/>
      <c r="AY772" s="100"/>
      <c r="BA772" s="100"/>
    </row>
    <row r="773">
      <c r="J773" s="100"/>
      <c r="L773" s="100"/>
      <c r="P773" s="100"/>
      <c r="R773" s="100"/>
      <c r="T773" s="100"/>
      <c r="X773" s="100"/>
      <c r="Z773" s="100"/>
      <c r="AD773" s="100"/>
      <c r="AF773" s="100"/>
      <c r="AI773" s="100"/>
      <c r="AJ773" s="100"/>
      <c r="AM773" s="100"/>
      <c r="AN773" s="100"/>
      <c r="AP773" s="100"/>
      <c r="AR773" s="101"/>
      <c r="AW773" s="100"/>
      <c r="AY773" s="100"/>
      <c r="BA773" s="100"/>
    </row>
    <row r="774">
      <c r="J774" s="100"/>
      <c r="L774" s="100"/>
      <c r="P774" s="100"/>
      <c r="R774" s="100"/>
      <c r="T774" s="100"/>
      <c r="X774" s="100"/>
      <c r="Z774" s="100"/>
      <c r="AD774" s="100"/>
      <c r="AF774" s="100"/>
      <c r="AI774" s="100"/>
      <c r="AJ774" s="100"/>
      <c r="AM774" s="100"/>
      <c r="AN774" s="100"/>
      <c r="AP774" s="100"/>
      <c r="AR774" s="101"/>
      <c r="AW774" s="100"/>
      <c r="AY774" s="100"/>
      <c r="BA774" s="100"/>
    </row>
    <row r="775">
      <c r="J775" s="100"/>
      <c r="L775" s="100"/>
      <c r="P775" s="100"/>
      <c r="R775" s="100"/>
      <c r="T775" s="100"/>
      <c r="X775" s="100"/>
      <c r="Z775" s="100"/>
      <c r="AD775" s="100"/>
      <c r="AF775" s="100"/>
      <c r="AI775" s="100"/>
      <c r="AJ775" s="100"/>
      <c r="AM775" s="100"/>
      <c r="AN775" s="100"/>
      <c r="AP775" s="100"/>
      <c r="AR775" s="101"/>
      <c r="AW775" s="100"/>
      <c r="AY775" s="100"/>
      <c r="BA775" s="100"/>
    </row>
    <row r="776">
      <c r="J776" s="100"/>
      <c r="L776" s="100"/>
      <c r="P776" s="100"/>
      <c r="R776" s="100"/>
      <c r="T776" s="100"/>
      <c r="X776" s="100"/>
      <c r="Z776" s="100"/>
      <c r="AD776" s="100"/>
      <c r="AF776" s="100"/>
      <c r="AI776" s="100"/>
      <c r="AJ776" s="100"/>
      <c r="AM776" s="100"/>
      <c r="AN776" s="100"/>
      <c r="AP776" s="100"/>
      <c r="AR776" s="101"/>
      <c r="AW776" s="100"/>
      <c r="AY776" s="100"/>
      <c r="BA776" s="100"/>
    </row>
    <row r="777">
      <c r="J777" s="100"/>
      <c r="L777" s="100"/>
      <c r="P777" s="100"/>
      <c r="R777" s="100"/>
      <c r="T777" s="100"/>
      <c r="X777" s="100"/>
      <c r="Z777" s="100"/>
      <c r="AD777" s="100"/>
      <c r="AF777" s="100"/>
      <c r="AI777" s="100"/>
      <c r="AJ777" s="100"/>
      <c r="AM777" s="100"/>
      <c r="AN777" s="100"/>
      <c r="AP777" s="100"/>
      <c r="AR777" s="101"/>
      <c r="AW777" s="100"/>
      <c r="AY777" s="100"/>
      <c r="BA777" s="100"/>
    </row>
    <row r="778">
      <c r="J778" s="100"/>
      <c r="L778" s="100"/>
      <c r="P778" s="100"/>
      <c r="R778" s="100"/>
      <c r="T778" s="100"/>
      <c r="X778" s="100"/>
      <c r="Z778" s="100"/>
      <c r="AD778" s="100"/>
      <c r="AF778" s="100"/>
      <c r="AI778" s="100"/>
      <c r="AJ778" s="100"/>
      <c r="AM778" s="100"/>
      <c r="AN778" s="100"/>
      <c r="AP778" s="100"/>
      <c r="AR778" s="101"/>
      <c r="AW778" s="100"/>
      <c r="AY778" s="100"/>
      <c r="BA778" s="100"/>
    </row>
    <row r="779">
      <c r="J779" s="100"/>
      <c r="L779" s="100"/>
      <c r="P779" s="100"/>
      <c r="R779" s="100"/>
      <c r="T779" s="100"/>
      <c r="X779" s="100"/>
      <c r="Z779" s="100"/>
      <c r="AD779" s="100"/>
      <c r="AF779" s="100"/>
      <c r="AI779" s="100"/>
      <c r="AJ779" s="100"/>
      <c r="AM779" s="100"/>
      <c r="AN779" s="100"/>
      <c r="AP779" s="100"/>
      <c r="AR779" s="101"/>
      <c r="AW779" s="100"/>
      <c r="AY779" s="100"/>
      <c r="BA779" s="100"/>
    </row>
    <row r="780">
      <c r="J780" s="100"/>
      <c r="L780" s="100"/>
      <c r="P780" s="100"/>
      <c r="R780" s="100"/>
      <c r="T780" s="100"/>
      <c r="X780" s="100"/>
      <c r="Z780" s="100"/>
      <c r="AD780" s="100"/>
      <c r="AF780" s="100"/>
      <c r="AI780" s="100"/>
      <c r="AJ780" s="100"/>
      <c r="AM780" s="100"/>
      <c r="AN780" s="100"/>
      <c r="AP780" s="100"/>
      <c r="AR780" s="101"/>
      <c r="AW780" s="100"/>
      <c r="AY780" s="100"/>
      <c r="BA780" s="100"/>
    </row>
    <row r="781">
      <c r="J781" s="100"/>
      <c r="L781" s="100"/>
      <c r="P781" s="100"/>
      <c r="R781" s="100"/>
      <c r="T781" s="100"/>
      <c r="X781" s="100"/>
      <c r="Z781" s="100"/>
      <c r="AD781" s="100"/>
      <c r="AF781" s="100"/>
      <c r="AI781" s="100"/>
      <c r="AJ781" s="100"/>
      <c r="AM781" s="100"/>
      <c r="AN781" s="100"/>
      <c r="AP781" s="100"/>
      <c r="AR781" s="101"/>
      <c r="AW781" s="100"/>
      <c r="AY781" s="100"/>
      <c r="BA781" s="100"/>
    </row>
    <row r="782">
      <c r="J782" s="100"/>
      <c r="L782" s="100"/>
      <c r="P782" s="100"/>
      <c r="R782" s="100"/>
      <c r="T782" s="100"/>
      <c r="X782" s="100"/>
      <c r="Z782" s="100"/>
      <c r="AD782" s="100"/>
      <c r="AF782" s="100"/>
      <c r="AI782" s="100"/>
      <c r="AJ782" s="100"/>
      <c r="AM782" s="100"/>
      <c r="AN782" s="100"/>
      <c r="AP782" s="100"/>
      <c r="AR782" s="101"/>
      <c r="AW782" s="100"/>
      <c r="AY782" s="100"/>
      <c r="BA782" s="100"/>
    </row>
    <row r="783">
      <c r="J783" s="100"/>
      <c r="L783" s="100"/>
      <c r="P783" s="100"/>
      <c r="R783" s="100"/>
      <c r="T783" s="100"/>
      <c r="X783" s="100"/>
      <c r="Z783" s="100"/>
      <c r="AD783" s="100"/>
      <c r="AF783" s="100"/>
      <c r="AI783" s="100"/>
      <c r="AJ783" s="100"/>
      <c r="AM783" s="100"/>
      <c r="AN783" s="100"/>
      <c r="AP783" s="100"/>
      <c r="AR783" s="101"/>
      <c r="AW783" s="100"/>
      <c r="AY783" s="100"/>
      <c r="BA783" s="100"/>
    </row>
    <row r="784">
      <c r="J784" s="100"/>
      <c r="L784" s="100"/>
      <c r="P784" s="100"/>
      <c r="R784" s="100"/>
      <c r="T784" s="100"/>
      <c r="X784" s="100"/>
      <c r="Z784" s="100"/>
      <c r="AD784" s="100"/>
      <c r="AF784" s="100"/>
      <c r="AI784" s="100"/>
      <c r="AJ784" s="100"/>
      <c r="AM784" s="100"/>
      <c r="AN784" s="100"/>
      <c r="AP784" s="100"/>
      <c r="AR784" s="101"/>
      <c r="AW784" s="100"/>
      <c r="AY784" s="100"/>
      <c r="BA784" s="100"/>
    </row>
    <row r="785">
      <c r="J785" s="100"/>
      <c r="L785" s="100"/>
      <c r="P785" s="100"/>
      <c r="R785" s="100"/>
      <c r="T785" s="100"/>
      <c r="X785" s="100"/>
      <c r="Z785" s="100"/>
      <c r="AD785" s="100"/>
      <c r="AF785" s="100"/>
      <c r="AI785" s="100"/>
      <c r="AJ785" s="100"/>
      <c r="AM785" s="100"/>
      <c r="AN785" s="100"/>
      <c r="AP785" s="100"/>
      <c r="AR785" s="101"/>
      <c r="AW785" s="100"/>
      <c r="AY785" s="100"/>
      <c r="BA785" s="100"/>
    </row>
    <row r="786">
      <c r="J786" s="100"/>
      <c r="L786" s="100"/>
      <c r="P786" s="100"/>
      <c r="R786" s="100"/>
      <c r="T786" s="100"/>
      <c r="X786" s="100"/>
      <c r="Z786" s="100"/>
      <c r="AD786" s="100"/>
      <c r="AF786" s="100"/>
      <c r="AI786" s="100"/>
      <c r="AJ786" s="100"/>
      <c r="AM786" s="100"/>
      <c r="AN786" s="100"/>
      <c r="AP786" s="100"/>
      <c r="AR786" s="101"/>
      <c r="AW786" s="100"/>
      <c r="AY786" s="100"/>
      <c r="BA786" s="100"/>
    </row>
    <row r="787">
      <c r="J787" s="100"/>
      <c r="L787" s="100"/>
      <c r="P787" s="100"/>
      <c r="R787" s="100"/>
      <c r="T787" s="100"/>
      <c r="X787" s="100"/>
      <c r="Z787" s="100"/>
      <c r="AD787" s="100"/>
      <c r="AF787" s="100"/>
      <c r="AI787" s="100"/>
      <c r="AJ787" s="100"/>
      <c r="AM787" s="100"/>
      <c r="AN787" s="100"/>
      <c r="AP787" s="100"/>
      <c r="AR787" s="101"/>
      <c r="AW787" s="100"/>
      <c r="AY787" s="100"/>
      <c r="BA787" s="100"/>
    </row>
    <row r="788">
      <c r="J788" s="100"/>
      <c r="L788" s="100"/>
      <c r="P788" s="100"/>
      <c r="R788" s="100"/>
      <c r="T788" s="100"/>
      <c r="X788" s="100"/>
      <c r="Z788" s="100"/>
      <c r="AD788" s="100"/>
      <c r="AF788" s="100"/>
      <c r="AI788" s="100"/>
      <c r="AJ788" s="100"/>
      <c r="AM788" s="100"/>
      <c r="AN788" s="100"/>
      <c r="AP788" s="100"/>
      <c r="AR788" s="101"/>
      <c r="AW788" s="100"/>
      <c r="AY788" s="100"/>
      <c r="BA788" s="100"/>
    </row>
    <row r="789">
      <c r="J789" s="100"/>
      <c r="L789" s="100"/>
      <c r="P789" s="100"/>
      <c r="R789" s="100"/>
      <c r="T789" s="100"/>
      <c r="X789" s="100"/>
      <c r="Z789" s="100"/>
      <c r="AD789" s="100"/>
      <c r="AF789" s="100"/>
      <c r="AI789" s="100"/>
      <c r="AJ789" s="100"/>
      <c r="AM789" s="100"/>
      <c r="AN789" s="100"/>
      <c r="AP789" s="100"/>
      <c r="AR789" s="101"/>
      <c r="AW789" s="100"/>
      <c r="AY789" s="100"/>
      <c r="BA789" s="100"/>
    </row>
    <row r="790">
      <c r="J790" s="100"/>
      <c r="L790" s="100"/>
      <c r="P790" s="100"/>
      <c r="R790" s="100"/>
      <c r="T790" s="100"/>
      <c r="X790" s="100"/>
      <c r="Z790" s="100"/>
      <c r="AD790" s="100"/>
      <c r="AF790" s="100"/>
      <c r="AI790" s="100"/>
      <c r="AJ790" s="100"/>
      <c r="AM790" s="100"/>
      <c r="AN790" s="100"/>
      <c r="AP790" s="100"/>
      <c r="AR790" s="101"/>
      <c r="AW790" s="100"/>
      <c r="AY790" s="100"/>
      <c r="BA790" s="100"/>
    </row>
    <row r="791">
      <c r="J791" s="100"/>
      <c r="L791" s="100"/>
      <c r="P791" s="100"/>
      <c r="R791" s="100"/>
      <c r="T791" s="100"/>
      <c r="X791" s="100"/>
      <c r="Z791" s="100"/>
      <c r="AD791" s="100"/>
      <c r="AF791" s="100"/>
      <c r="AI791" s="100"/>
      <c r="AJ791" s="100"/>
      <c r="AM791" s="100"/>
      <c r="AN791" s="100"/>
      <c r="AP791" s="100"/>
      <c r="AR791" s="101"/>
      <c r="AW791" s="100"/>
      <c r="AY791" s="100"/>
      <c r="BA791" s="100"/>
    </row>
    <row r="792">
      <c r="J792" s="100"/>
      <c r="L792" s="100"/>
      <c r="P792" s="100"/>
      <c r="R792" s="100"/>
      <c r="T792" s="100"/>
      <c r="X792" s="100"/>
      <c r="Z792" s="100"/>
      <c r="AD792" s="100"/>
      <c r="AF792" s="100"/>
      <c r="AI792" s="100"/>
      <c r="AJ792" s="100"/>
      <c r="AM792" s="100"/>
      <c r="AN792" s="100"/>
      <c r="AP792" s="100"/>
      <c r="AR792" s="101"/>
      <c r="AW792" s="100"/>
      <c r="AY792" s="100"/>
      <c r="BA792" s="100"/>
    </row>
    <row r="793">
      <c r="J793" s="100"/>
      <c r="L793" s="100"/>
      <c r="P793" s="100"/>
      <c r="R793" s="100"/>
      <c r="T793" s="100"/>
      <c r="X793" s="100"/>
      <c r="Z793" s="100"/>
      <c r="AD793" s="100"/>
      <c r="AF793" s="100"/>
      <c r="AI793" s="100"/>
      <c r="AJ793" s="100"/>
      <c r="AM793" s="100"/>
      <c r="AN793" s="100"/>
      <c r="AP793" s="100"/>
      <c r="AR793" s="101"/>
      <c r="AW793" s="100"/>
      <c r="AY793" s="100"/>
      <c r="BA793" s="100"/>
    </row>
    <row r="794">
      <c r="J794" s="100"/>
      <c r="L794" s="100"/>
      <c r="P794" s="100"/>
      <c r="R794" s="100"/>
      <c r="T794" s="100"/>
      <c r="X794" s="100"/>
      <c r="Z794" s="100"/>
      <c r="AD794" s="100"/>
      <c r="AF794" s="100"/>
      <c r="AI794" s="100"/>
      <c r="AJ794" s="100"/>
      <c r="AM794" s="100"/>
      <c r="AN794" s="100"/>
      <c r="AP794" s="100"/>
      <c r="AR794" s="101"/>
      <c r="AW794" s="100"/>
      <c r="AY794" s="100"/>
      <c r="BA794" s="100"/>
    </row>
    <row r="795">
      <c r="J795" s="100"/>
      <c r="L795" s="100"/>
      <c r="P795" s="100"/>
      <c r="R795" s="100"/>
      <c r="T795" s="100"/>
      <c r="X795" s="100"/>
      <c r="Z795" s="100"/>
      <c r="AD795" s="100"/>
      <c r="AF795" s="100"/>
      <c r="AI795" s="100"/>
      <c r="AJ795" s="100"/>
      <c r="AM795" s="100"/>
      <c r="AN795" s="100"/>
      <c r="AP795" s="100"/>
      <c r="AR795" s="101"/>
      <c r="AW795" s="100"/>
      <c r="AY795" s="100"/>
      <c r="BA795" s="100"/>
    </row>
    <row r="796">
      <c r="J796" s="100"/>
      <c r="L796" s="100"/>
      <c r="P796" s="100"/>
      <c r="R796" s="100"/>
      <c r="T796" s="100"/>
      <c r="X796" s="100"/>
      <c r="Z796" s="100"/>
      <c r="AD796" s="100"/>
      <c r="AF796" s="100"/>
      <c r="AI796" s="100"/>
      <c r="AJ796" s="100"/>
      <c r="AM796" s="100"/>
      <c r="AN796" s="100"/>
      <c r="AP796" s="100"/>
      <c r="AR796" s="101"/>
      <c r="AW796" s="100"/>
      <c r="AY796" s="100"/>
      <c r="BA796" s="100"/>
    </row>
    <row r="797">
      <c r="J797" s="100"/>
      <c r="L797" s="100"/>
      <c r="P797" s="100"/>
      <c r="R797" s="100"/>
      <c r="T797" s="100"/>
      <c r="X797" s="100"/>
      <c r="Z797" s="100"/>
      <c r="AD797" s="100"/>
      <c r="AF797" s="100"/>
      <c r="AI797" s="100"/>
      <c r="AJ797" s="100"/>
      <c r="AM797" s="100"/>
      <c r="AN797" s="100"/>
      <c r="AP797" s="100"/>
      <c r="AR797" s="101"/>
      <c r="AW797" s="100"/>
      <c r="AY797" s="100"/>
      <c r="BA797" s="100"/>
    </row>
    <row r="798">
      <c r="J798" s="100"/>
      <c r="L798" s="100"/>
      <c r="P798" s="100"/>
      <c r="R798" s="100"/>
      <c r="T798" s="100"/>
      <c r="X798" s="100"/>
      <c r="Z798" s="100"/>
      <c r="AD798" s="100"/>
      <c r="AF798" s="100"/>
      <c r="AI798" s="100"/>
      <c r="AJ798" s="100"/>
      <c r="AM798" s="100"/>
      <c r="AN798" s="100"/>
      <c r="AP798" s="100"/>
      <c r="AR798" s="101"/>
      <c r="AW798" s="100"/>
      <c r="AY798" s="100"/>
      <c r="BA798" s="100"/>
    </row>
    <row r="799">
      <c r="J799" s="100"/>
      <c r="L799" s="100"/>
      <c r="P799" s="100"/>
      <c r="R799" s="100"/>
      <c r="T799" s="100"/>
      <c r="X799" s="100"/>
      <c r="Z799" s="100"/>
      <c r="AD799" s="100"/>
      <c r="AF799" s="100"/>
      <c r="AI799" s="100"/>
      <c r="AJ799" s="100"/>
      <c r="AM799" s="100"/>
      <c r="AN799" s="100"/>
      <c r="AP799" s="100"/>
      <c r="AR799" s="101"/>
      <c r="AW799" s="100"/>
      <c r="AY799" s="100"/>
      <c r="BA799" s="100"/>
    </row>
    <row r="800">
      <c r="J800" s="100"/>
      <c r="L800" s="100"/>
      <c r="P800" s="100"/>
      <c r="R800" s="100"/>
      <c r="T800" s="100"/>
      <c r="X800" s="100"/>
      <c r="Z800" s="100"/>
      <c r="AD800" s="100"/>
      <c r="AF800" s="100"/>
      <c r="AI800" s="100"/>
      <c r="AJ800" s="100"/>
      <c r="AM800" s="100"/>
      <c r="AN800" s="100"/>
      <c r="AP800" s="100"/>
      <c r="AR800" s="101"/>
      <c r="AW800" s="100"/>
      <c r="AY800" s="100"/>
      <c r="BA800" s="100"/>
    </row>
    <row r="801">
      <c r="J801" s="100"/>
      <c r="L801" s="100"/>
      <c r="P801" s="100"/>
      <c r="R801" s="100"/>
      <c r="T801" s="100"/>
      <c r="X801" s="100"/>
      <c r="Z801" s="100"/>
      <c r="AD801" s="100"/>
      <c r="AF801" s="100"/>
      <c r="AI801" s="100"/>
      <c r="AJ801" s="100"/>
      <c r="AM801" s="100"/>
      <c r="AN801" s="100"/>
      <c r="AP801" s="100"/>
      <c r="AR801" s="101"/>
      <c r="AW801" s="100"/>
      <c r="AY801" s="100"/>
      <c r="BA801" s="100"/>
    </row>
    <row r="802">
      <c r="J802" s="100"/>
      <c r="L802" s="100"/>
      <c r="P802" s="100"/>
      <c r="R802" s="100"/>
      <c r="T802" s="100"/>
      <c r="X802" s="100"/>
      <c r="Z802" s="100"/>
      <c r="AD802" s="100"/>
      <c r="AF802" s="100"/>
      <c r="AI802" s="100"/>
      <c r="AJ802" s="100"/>
      <c r="AM802" s="100"/>
      <c r="AN802" s="100"/>
      <c r="AP802" s="100"/>
      <c r="AR802" s="101"/>
      <c r="AW802" s="100"/>
      <c r="AY802" s="100"/>
      <c r="BA802" s="100"/>
    </row>
    <row r="803">
      <c r="J803" s="100"/>
      <c r="L803" s="100"/>
      <c r="P803" s="100"/>
      <c r="R803" s="100"/>
      <c r="T803" s="100"/>
      <c r="X803" s="100"/>
      <c r="Z803" s="100"/>
      <c r="AD803" s="100"/>
      <c r="AF803" s="100"/>
      <c r="AI803" s="100"/>
      <c r="AJ803" s="100"/>
      <c r="AM803" s="100"/>
      <c r="AN803" s="100"/>
      <c r="AP803" s="100"/>
      <c r="AR803" s="101"/>
      <c r="AW803" s="100"/>
      <c r="AY803" s="100"/>
      <c r="BA803" s="100"/>
    </row>
    <row r="804">
      <c r="J804" s="100"/>
      <c r="L804" s="100"/>
      <c r="P804" s="100"/>
      <c r="R804" s="100"/>
      <c r="T804" s="100"/>
      <c r="X804" s="100"/>
      <c r="Z804" s="100"/>
      <c r="AD804" s="100"/>
      <c r="AF804" s="100"/>
      <c r="AI804" s="100"/>
      <c r="AJ804" s="100"/>
      <c r="AM804" s="100"/>
      <c r="AN804" s="100"/>
      <c r="AP804" s="100"/>
      <c r="AR804" s="101"/>
      <c r="AW804" s="100"/>
      <c r="AY804" s="100"/>
      <c r="BA804" s="100"/>
    </row>
    <row r="805">
      <c r="J805" s="100"/>
      <c r="L805" s="100"/>
      <c r="P805" s="100"/>
      <c r="R805" s="100"/>
      <c r="T805" s="100"/>
      <c r="X805" s="100"/>
      <c r="Z805" s="100"/>
      <c r="AD805" s="100"/>
      <c r="AF805" s="100"/>
      <c r="AI805" s="100"/>
      <c r="AJ805" s="100"/>
      <c r="AM805" s="100"/>
      <c r="AN805" s="100"/>
      <c r="AP805" s="100"/>
      <c r="AR805" s="101"/>
      <c r="AW805" s="100"/>
      <c r="AY805" s="100"/>
      <c r="BA805" s="100"/>
    </row>
    <row r="806">
      <c r="J806" s="100"/>
      <c r="L806" s="100"/>
      <c r="P806" s="100"/>
      <c r="R806" s="100"/>
      <c r="T806" s="100"/>
      <c r="X806" s="100"/>
      <c r="Z806" s="100"/>
      <c r="AD806" s="100"/>
      <c r="AF806" s="100"/>
      <c r="AI806" s="100"/>
      <c r="AJ806" s="100"/>
      <c r="AM806" s="100"/>
      <c r="AN806" s="100"/>
      <c r="AP806" s="100"/>
      <c r="AR806" s="101"/>
      <c r="AW806" s="100"/>
      <c r="AY806" s="100"/>
      <c r="BA806" s="100"/>
    </row>
    <row r="807">
      <c r="J807" s="100"/>
      <c r="L807" s="100"/>
      <c r="P807" s="100"/>
      <c r="R807" s="100"/>
      <c r="T807" s="100"/>
      <c r="X807" s="100"/>
      <c r="Z807" s="100"/>
      <c r="AD807" s="100"/>
      <c r="AF807" s="100"/>
      <c r="AI807" s="100"/>
      <c r="AJ807" s="100"/>
      <c r="AM807" s="100"/>
      <c r="AN807" s="100"/>
      <c r="AP807" s="100"/>
      <c r="AR807" s="101"/>
      <c r="AW807" s="100"/>
      <c r="AY807" s="100"/>
      <c r="BA807" s="100"/>
    </row>
    <row r="808">
      <c r="J808" s="100"/>
      <c r="L808" s="100"/>
      <c r="P808" s="100"/>
      <c r="R808" s="100"/>
      <c r="T808" s="100"/>
      <c r="X808" s="100"/>
      <c r="Z808" s="100"/>
      <c r="AD808" s="100"/>
      <c r="AF808" s="100"/>
      <c r="AI808" s="100"/>
      <c r="AJ808" s="100"/>
      <c r="AM808" s="100"/>
      <c r="AN808" s="100"/>
      <c r="AP808" s="100"/>
      <c r="AR808" s="101"/>
      <c r="AW808" s="100"/>
      <c r="AY808" s="100"/>
      <c r="BA808" s="100"/>
    </row>
    <row r="809">
      <c r="J809" s="100"/>
      <c r="L809" s="100"/>
      <c r="P809" s="100"/>
      <c r="R809" s="100"/>
      <c r="T809" s="100"/>
      <c r="X809" s="100"/>
      <c r="Z809" s="100"/>
      <c r="AD809" s="100"/>
      <c r="AF809" s="100"/>
      <c r="AI809" s="100"/>
      <c r="AJ809" s="100"/>
      <c r="AM809" s="100"/>
      <c r="AN809" s="100"/>
      <c r="AP809" s="100"/>
      <c r="AR809" s="101"/>
      <c r="AW809" s="100"/>
      <c r="AY809" s="100"/>
      <c r="BA809" s="100"/>
    </row>
    <row r="810">
      <c r="J810" s="100"/>
      <c r="L810" s="100"/>
      <c r="P810" s="100"/>
      <c r="R810" s="100"/>
      <c r="T810" s="100"/>
      <c r="X810" s="100"/>
      <c r="Z810" s="100"/>
      <c r="AD810" s="100"/>
      <c r="AF810" s="100"/>
      <c r="AI810" s="100"/>
      <c r="AJ810" s="100"/>
      <c r="AM810" s="100"/>
      <c r="AN810" s="100"/>
      <c r="AP810" s="100"/>
      <c r="AR810" s="101"/>
      <c r="AW810" s="100"/>
      <c r="AY810" s="100"/>
      <c r="BA810" s="100"/>
    </row>
    <row r="811">
      <c r="J811" s="100"/>
      <c r="L811" s="100"/>
      <c r="P811" s="100"/>
      <c r="R811" s="100"/>
      <c r="T811" s="100"/>
      <c r="X811" s="100"/>
      <c r="Z811" s="100"/>
      <c r="AD811" s="100"/>
      <c r="AF811" s="100"/>
      <c r="AI811" s="100"/>
      <c r="AJ811" s="100"/>
      <c r="AM811" s="100"/>
      <c r="AN811" s="100"/>
      <c r="AP811" s="100"/>
      <c r="AR811" s="101"/>
      <c r="AW811" s="100"/>
      <c r="AY811" s="100"/>
      <c r="BA811" s="100"/>
    </row>
    <row r="812">
      <c r="J812" s="100"/>
      <c r="L812" s="100"/>
      <c r="P812" s="100"/>
      <c r="R812" s="100"/>
      <c r="T812" s="100"/>
      <c r="X812" s="100"/>
      <c r="Z812" s="100"/>
      <c r="AD812" s="100"/>
      <c r="AF812" s="100"/>
      <c r="AI812" s="100"/>
      <c r="AJ812" s="100"/>
      <c r="AM812" s="100"/>
      <c r="AN812" s="100"/>
      <c r="AP812" s="100"/>
      <c r="AR812" s="101"/>
      <c r="AW812" s="100"/>
      <c r="AY812" s="100"/>
      <c r="BA812" s="100"/>
    </row>
    <row r="813">
      <c r="J813" s="100"/>
      <c r="L813" s="100"/>
      <c r="P813" s="100"/>
      <c r="R813" s="100"/>
      <c r="T813" s="100"/>
      <c r="X813" s="100"/>
      <c r="Z813" s="100"/>
      <c r="AD813" s="100"/>
      <c r="AF813" s="100"/>
      <c r="AI813" s="100"/>
      <c r="AJ813" s="100"/>
      <c r="AM813" s="100"/>
      <c r="AN813" s="100"/>
      <c r="AP813" s="100"/>
      <c r="AR813" s="101"/>
      <c r="AW813" s="100"/>
      <c r="AY813" s="100"/>
      <c r="BA813" s="100"/>
    </row>
    <row r="814">
      <c r="J814" s="100"/>
      <c r="L814" s="100"/>
      <c r="P814" s="100"/>
      <c r="R814" s="100"/>
      <c r="T814" s="100"/>
      <c r="X814" s="100"/>
      <c r="Z814" s="100"/>
      <c r="AD814" s="100"/>
      <c r="AF814" s="100"/>
      <c r="AI814" s="100"/>
      <c r="AJ814" s="100"/>
      <c r="AM814" s="100"/>
      <c r="AN814" s="100"/>
      <c r="AP814" s="100"/>
      <c r="AR814" s="101"/>
      <c r="AW814" s="100"/>
      <c r="AY814" s="100"/>
      <c r="BA814" s="100"/>
    </row>
    <row r="815">
      <c r="J815" s="100"/>
      <c r="L815" s="100"/>
      <c r="P815" s="100"/>
      <c r="R815" s="100"/>
      <c r="T815" s="100"/>
      <c r="X815" s="100"/>
      <c r="Z815" s="100"/>
      <c r="AD815" s="100"/>
      <c r="AF815" s="100"/>
      <c r="AI815" s="100"/>
      <c r="AJ815" s="100"/>
      <c r="AM815" s="100"/>
      <c r="AN815" s="100"/>
      <c r="AP815" s="100"/>
      <c r="AR815" s="101"/>
      <c r="AW815" s="100"/>
      <c r="AY815" s="100"/>
      <c r="BA815" s="100"/>
    </row>
    <row r="816">
      <c r="J816" s="100"/>
      <c r="L816" s="100"/>
      <c r="P816" s="100"/>
      <c r="R816" s="100"/>
      <c r="T816" s="100"/>
      <c r="X816" s="100"/>
      <c r="Z816" s="100"/>
      <c r="AD816" s="100"/>
      <c r="AF816" s="100"/>
      <c r="AI816" s="100"/>
      <c r="AJ816" s="100"/>
      <c r="AM816" s="100"/>
      <c r="AN816" s="100"/>
      <c r="AP816" s="100"/>
      <c r="AR816" s="101"/>
      <c r="AW816" s="100"/>
      <c r="AY816" s="100"/>
      <c r="BA816" s="100"/>
    </row>
    <row r="817">
      <c r="J817" s="100"/>
      <c r="L817" s="100"/>
      <c r="P817" s="100"/>
      <c r="R817" s="100"/>
      <c r="T817" s="100"/>
      <c r="X817" s="100"/>
      <c r="Z817" s="100"/>
      <c r="AD817" s="100"/>
      <c r="AF817" s="100"/>
      <c r="AI817" s="100"/>
      <c r="AJ817" s="100"/>
      <c r="AM817" s="100"/>
      <c r="AN817" s="100"/>
      <c r="AP817" s="100"/>
      <c r="AR817" s="101"/>
      <c r="AW817" s="100"/>
      <c r="AY817" s="100"/>
      <c r="BA817" s="100"/>
    </row>
    <row r="818">
      <c r="J818" s="100"/>
      <c r="L818" s="100"/>
      <c r="P818" s="100"/>
      <c r="R818" s="100"/>
      <c r="T818" s="100"/>
      <c r="X818" s="100"/>
      <c r="Z818" s="100"/>
      <c r="AD818" s="100"/>
      <c r="AF818" s="100"/>
      <c r="AI818" s="100"/>
      <c r="AJ818" s="100"/>
      <c r="AM818" s="100"/>
      <c r="AN818" s="100"/>
      <c r="AP818" s="100"/>
      <c r="AR818" s="101"/>
      <c r="AW818" s="100"/>
      <c r="AY818" s="100"/>
      <c r="BA818" s="100"/>
    </row>
    <row r="819">
      <c r="J819" s="100"/>
      <c r="L819" s="100"/>
      <c r="P819" s="100"/>
      <c r="R819" s="100"/>
      <c r="T819" s="100"/>
      <c r="X819" s="100"/>
      <c r="Z819" s="100"/>
      <c r="AD819" s="100"/>
      <c r="AF819" s="100"/>
      <c r="AI819" s="100"/>
      <c r="AJ819" s="100"/>
      <c r="AM819" s="100"/>
      <c r="AN819" s="100"/>
      <c r="AP819" s="100"/>
      <c r="AR819" s="101"/>
      <c r="AW819" s="100"/>
      <c r="AY819" s="100"/>
      <c r="BA819" s="100"/>
    </row>
    <row r="820">
      <c r="J820" s="100"/>
      <c r="L820" s="100"/>
      <c r="P820" s="100"/>
      <c r="R820" s="100"/>
      <c r="T820" s="100"/>
      <c r="X820" s="100"/>
      <c r="Z820" s="100"/>
      <c r="AD820" s="100"/>
      <c r="AF820" s="100"/>
      <c r="AI820" s="100"/>
      <c r="AJ820" s="100"/>
      <c r="AM820" s="100"/>
      <c r="AN820" s="100"/>
      <c r="AP820" s="100"/>
      <c r="AR820" s="101"/>
      <c r="AW820" s="100"/>
      <c r="AY820" s="100"/>
      <c r="BA820" s="100"/>
    </row>
    <row r="821">
      <c r="J821" s="100"/>
      <c r="L821" s="100"/>
      <c r="P821" s="100"/>
      <c r="R821" s="100"/>
      <c r="T821" s="100"/>
      <c r="X821" s="100"/>
      <c r="Z821" s="100"/>
      <c r="AD821" s="100"/>
      <c r="AF821" s="100"/>
      <c r="AI821" s="100"/>
      <c r="AJ821" s="100"/>
      <c r="AM821" s="100"/>
      <c r="AN821" s="100"/>
      <c r="AP821" s="100"/>
      <c r="AR821" s="101"/>
      <c r="AW821" s="100"/>
      <c r="AY821" s="100"/>
      <c r="BA821" s="100"/>
    </row>
    <row r="822">
      <c r="J822" s="100"/>
      <c r="L822" s="100"/>
      <c r="P822" s="100"/>
      <c r="R822" s="100"/>
      <c r="T822" s="100"/>
      <c r="X822" s="100"/>
      <c r="Z822" s="100"/>
      <c r="AD822" s="100"/>
      <c r="AF822" s="100"/>
      <c r="AI822" s="100"/>
      <c r="AJ822" s="100"/>
      <c r="AM822" s="100"/>
      <c r="AN822" s="100"/>
      <c r="AP822" s="100"/>
      <c r="AR822" s="101"/>
      <c r="AW822" s="100"/>
      <c r="AY822" s="100"/>
      <c r="BA822" s="100"/>
    </row>
    <row r="823">
      <c r="J823" s="100"/>
      <c r="L823" s="100"/>
      <c r="P823" s="100"/>
      <c r="R823" s="100"/>
      <c r="T823" s="100"/>
      <c r="X823" s="100"/>
      <c r="Z823" s="100"/>
      <c r="AD823" s="100"/>
      <c r="AF823" s="100"/>
      <c r="AI823" s="100"/>
      <c r="AJ823" s="100"/>
      <c r="AM823" s="100"/>
      <c r="AN823" s="100"/>
      <c r="AP823" s="100"/>
      <c r="AR823" s="101"/>
      <c r="AW823" s="100"/>
      <c r="AY823" s="100"/>
      <c r="BA823" s="100"/>
    </row>
    <row r="824">
      <c r="J824" s="100"/>
      <c r="L824" s="100"/>
      <c r="P824" s="100"/>
      <c r="R824" s="100"/>
      <c r="T824" s="100"/>
      <c r="X824" s="100"/>
      <c r="Z824" s="100"/>
      <c r="AD824" s="100"/>
      <c r="AF824" s="100"/>
      <c r="AI824" s="100"/>
      <c r="AJ824" s="100"/>
      <c r="AM824" s="100"/>
      <c r="AN824" s="100"/>
      <c r="AP824" s="100"/>
      <c r="AR824" s="101"/>
      <c r="AW824" s="100"/>
      <c r="AY824" s="100"/>
      <c r="BA824" s="100"/>
    </row>
    <row r="825">
      <c r="J825" s="100"/>
      <c r="L825" s="100"/>
      <c r="P825" s="100"/>
      <c r="R825" s="100"/>
      <c r="T825" s="100"/>
      <c r="X825" s="100"/>
      <c r="Z825" s="100"/>
      <c r="AD825" s="100"/>
      <c r="AF825" s="100"/>
      <c r="AI825" s="100"/>
      <c r="AJ825" s="100"/>
      <c r="AM825" s="100"/>
      <c r="AN825" s="100"/>
      <c r="AP825" s="100"/>
      <c r="AR825" s="101"/>
      <c r="AW825" s="100"/>
      <c r="AY825" s="100"/>
      <c r="BA825" s="100"/>
    </row>
    <row r="826">
      <c r="J826" s="100"/>
      <c r="L826" s="100"/>
      <c r="P826" s="100"/>
      <c r="R826" s="100"/>
      <c r="T826" s="100"/>
      <c r="X826" s="100"/>
      <c r="Z826" s="100"/>
      <c r="AD826" s="100"/>
      <c r="AF826" s="100"/>
      <c r="AI826" s="100"/>
      <c r="AJ826" s="100"/>
      <c r="AM826" s="100"/>
      <c r="AN826" s="100"/>
      <c r="AP826" s="100"/>
      <c r="AR826" s="101"/>
      <c r="AW826" s="100"/>
      <c r="AY826" s="100"/>
      <c r="BA826" s="100"/>
    </row>
    <row r="827">
      <c r="J827" s="100"/>
      <c r="L827" s="100"/>
      <c r="P827" s="100"/>
      <c r="R827" s="100"/>
      <c r="T827" s="100"/>
      <c r="X827" s="100"/>
      <c r="Z827" s="100"/>
      <c r="AD827" s="100"/>
      <c r="AF827" s="100"/>
      <c r="AI827" s="100"/>
      <c r="AJ827" s="100"/>
      <c r="AM827" s="100"/>
      <c r="AN827" s="100"/>
      <c r="AP827" s="100"/>
      <c r="AR827" s="101"/>
      <c r="AW827" s="100"/>
      <c r="AY827" s="100"/>
      <c r="BA827" s="100"/>
    </row>
    <row r="828">
      <c r="J828" s="100"/>
      <c r="L828" s="100"/>
      <c r="P828" s="100"/>
      <c r="R828" s="100"/>
      <c r="T828" s="100"/>
      <c r="X828" s="100"/>
      <c r="Z828" s="100"/>
      <c r="AD828" s="100"/>
      <c r="AF828" s="100"/>
      <c r="AI828" s="100"/>
      <c r="AJ828" s="100"/>
      <c r="AM828" s="100"/>
      <c r="AN828" s="100"/>
      <c r="AP828" s="100"/>
      <c r="AR828" s="101"/>
      <c r="AW828" s="100"/>
      <c r="AY828" s="100"/>
      <c r="BA828" s="100"/>
    </row>
    <row r="829">
      <c r="J829" s="100"/>
      <c r="L829" s="100"/>
      <c r="P829" s="100"/>
      <c r="R829" s="100"/>
      <c r="T829" s="100"/>
      <c r="X829" s="100"/>
      <c r="Z829" s="100"/>
      <c r="AD829" s="100"/>
      <c r="AF829" s="100"/>
      <c r="AI829" s="100"/>
      <c r="AJ829" s="100"/>
      <c r="AM829" s="100"/>
      <c r="AN829" s="100"/>
      <c r="AP829" s="100"/>
      <c r="AR829" s="101"/>
      <c r="AW829" s="100"/>
      <c r="AY829" s="100"/>
      <c r="BA829" s="100"/>
    </row>
    <row r="830">
      <c r="J830" s="100"/>
      <c r="L830" s="100"/>
      <c r="P830" s="100"/>
      <c r="R830" s="100"/>
      <c r="T830" s="100"/>
      <c r="X830" s="100"/>
      <c r="Z830" s="100"/>
      <c r="AD830" s="100"/>
      <c r="AF830" s="100"/>
      <c r="AI830" s="100"/>
      <c r="AJ830" s="100"/>
      <c r="AM830" s="100"/>
      <c r="AN830" s="100"/>
      <c r="AP830" s="100"/>
      <c r="AR830" s="101"/>
      <c r="AW830" s="100"/>
      <c r="AY830" s="100"/>
      <c r="BA830" s="100"/>
    </row>
    <row r="831">
      <c r="J831" s="100"/>
      <c r="L831" s="100"/>
      <c r="P831" s="100"/>
      <c r="R831" s="100"/>
      <c r="T831" s="100"/>
      <c r="X831" s="100"/>
      <c r="Z831" s="100"/>
      <c r="AD831" s="100"/>
      <c r="AF831" s="100"/>
      <c r="AI831" s="100"/>
      <c r="AJ831" s="100"/>
      <c r="AM831" s="100"/>
      <c r="AN831" s="100"/>
      <c r="AP831" s="100"/>
      <c r="AR831" s="101"/>
      <c r="AW831" s="100"/>
      <c r="AY831" s="100"/>
      <c r="BA831" s="100"/>
    </row>
    <row r="832">
      <c r="J832" s="100"/>
      <c r="L832" s="100"/>
      <c r="P832" s="100"/>
      <c r="R832" s="100"/>
      <c r="T832" s="100"/>
      <c r="X832" s="100"/>
      <c r="Z832" s="100"/>
      <c r="AD832" s="100"/>
      <c r="AF832" s="100"/>
      <c r="AI832" s="100"/>
      <c r="AJ832" s="100"/>
      <c r="AM832" s="100"/>
      <c r="AN832" s="100"/>
      <c r="AP832" s="100"/>
      <c r="AR832" s="101"/>
      <c r="AW832" s="100"/>
      <c r="AY832" s="100"/>
      <c r="BA832" s="100"/>
    </row>
    <row r="833">
      <c r="J833" s="100"/>
      <c r="L833" s="100"/>
      <c r="P833" s="100"/>
      <c r="R833" s="100"/>
      <c r="T833" s="100"/>
      <c r="X833" s="100"/>
      <c r="Z833" s="100"/>
      <c r="AD833" s="100"/>
      <c r="AF833" s="100"/>
      <c r="AI833" s="100"/>
      <c r="AJ833" s="100"/>
      <c r="AM833" s="100"/>
      <c r="AN833" s="100"/>
      <c r="AP833" s="100"/>
      <c r="AR833" s="101"/>
      <c r="AW833" s="100"/>
      <c r="AY833" s="100"/>
      <c r="BA833" s="100"/>
    </row>
    <row r="834">
      <c r="J834" s="100"/>
      <c r="L834" s="100"/>
      <c r="P834" s="100"/>
      <c r="R834" s="100"/>
      <c r="T834" s="100"/>
      <c r="X834" s="100"/>
      <c r="Z834" s="100"/>
      <c r="AD834" s="100"/>
      <c r="AF834" s="100"/>
      <c r="AI834" s="100"/>
      <c r="AJ834" s="100"/>
      <c r="AM834" s="100"/>
      <c r="AN834" s="100"/>
      <c r="AP834" s="100"/>
      <c r="AR834" s="101"/>
      <c r="AW834" s="100"/>
      <c r="AY834" s="100"/>
      <c r="BA834" s="100"/>
    </row>
    <row r="835">
      <c r="J835" s="100"/>
      <c r="L835" s="100"/>
      <c r="P835" s="100"/>
      <c r="R835" s="100"/>
      <c r="T835" s="100"/>
      <c r="X835" s="100"/>
      <c r="Z835" s="100"/>
      <c r="AD835" s="100"/>
      <c r="AF835" s="100"/>
      <c r="AI835" s="100"/>
      <c r="AJ835" s="100"/>
      <c r="AM835" s="100"/>
      <c r="AN835" s="100"/>
      <c r="AP835" s="100"/>
      <c r="AR835" s="101"/>
      <c r="AW835" s="100"/>
      <c r="AY835" s="100"/>
      <c r="BA835" s="100"/>
    </row>
    <row r="836">
      <c r="J836" s="100"/>
      <c r="L836" s="100"/>
      <c r="P836" s="100"/>
      <c r="R836" s="100"/>
      <c r="T836" s="100"/>
      <c r="X836" s="100"/>
      <c r="Z836" s="100"/>
      <c r="AD836" s="100"/>
      <c r="AF836" s="100"/>
      <c r="AI836" s="100"/>
      <c r="AJ836" s="100"/>
      <c r="AM836" s="100"/>
      <c r="AN836" s="100"/>
      <c r="AP836" s="100"/>
      <c r="AR836" s="101"/>
      <c r="AW836" s="100"/>
      <c r="AY836" s="100"/>
      <c r="BA836" s="100"/>
    </row>
    <row r="837">
      <c r="J837" s="100"/>
      <c r="L837" s="100"/>
      <c r="P837" s="100"/>
      <c r="R837" s="100"/>
      <c r="T837" s="100"/>
      <c r="X837" s="100"/>
      <c r="Z837" s="100"/>
      <c r="AD837" s="100"/>
      <c r="AF837" s="100"/>
      <c r="AI837" s="100"/>
      <c r="AJ837" s="100"/>
      <c r="AM837" s="100"/>
      <c r="AN837" s="100"/>
      <c r="AP837" s="100"/>
      <c r="AR837" s="101"/>
      <c r="AW837" s="100"/>
      <c r="AY837" s="100"/>
      <c r="BA837" s="100"/>
    </row>
    <row r="838">
      <c r="J838" s="100"/>
      <c r="L838" s="100"/>
      <c r="P838" s="100"/>
      <c r="R838" s="100"/>
      <c r="T838" s="100"/>
      <c r="X838" s="100"/>
      <c r="Z838" s="100"/>
      <c r="AD838" s="100"/>
      <c r="AF838" s="100"/>
      <c r="AI838" s="100"/>
      <c r="AJ838" s="100"/>
      <c r="AM838" s="100"/>
      <c r="AN838" s="100"/>
      <c r="AP838" s="100"/>
      <c r="AR838" s="101"/>
      <c r="AW838" s="100"/>
      <c r="AY838" s="100"/>
      <c r="BA838" s="100"/>
    </row>
    <row r="839">
      <c r="J839" s="100"/>
      <c r="L839" s="100"/>
      <c r="P839" s="100"/>
      <c r="R839" s="100"/>
      <c r="T839" s="100"/>
      <c r="X839" s="100"/>
      <c r="Z839" s="100"/>
      <c r="AD839" s="100"/>
      <c r="AF839" s="100"/>
      <c r="AI839" s="100"/>
      <c r="AJ839" s="100"/>
      <c r="AM839" s="100"/>
      <c r="AN839" s="100"/>
      <c r="AP839" s="100"/>
      <c r="AR839" s="101"/>
      <c r="AW839" s="100"/>
      <c r="AY839" s="100"/>
      <c r="BA839" s="100"/>
    </row>
    <row r="840">
      <c r="J840" s="100"/>
      <c r="L840" s="100"/>
      <c r="P840" s="100"/>
      <c r="R840" s="100"/>
      <c r="T840" s="100"/>
      <c r="X840" s="100"/>
      <c r="Z840" s="100"/>
      <c r="AD840" s="100"/>
      <c r="AF840" s="100"/>
      <c r="AI840" s="100"/>
      <c r="AJ840" s="100"/>
      <c r="AM840" s="100"/>
      <c r="AN840" s="100"/>
      <c r="AP840" s="100"/>
      <c r="AR840" s="101"/>
      <c r="AW840" s="100"/>
      <c r="AY840" s="100"/>
      <c r="BA840" s="100"/>
    </row>
    <row r="841">
      <c r="J841" s="100"/>
      <c r="L841" s="100"/>
      <c r="P841" s="100"/>
      <c r="R841" s="100"/>
      <c r="T841" s="100"/>
      <c r="X841" s="100"/>
      <c r="Z841" s="100"/>
      <c r="AD841" s="100"/>
      <c r="AF841" s="100"/>
      <c r="AI841" s="100"/>
      <c r="AJ841" s="100"/>
      <c r="AM841" s="100"/>
      <c r="AN841" s="100"/>
      <c r="AP841" s="100"/>
      <c r="AR841" s="101"/>
      <c r="AW841" s="100"/>
      <c r="AY841" s="100"/>
      <c r="BA841" s="100"/>
    </row>
    <row r="842">
      <c r="J842" s="100"/>
      <c r="L842" s="100"/>
      <c r="P842" s="100"/>
      <c r="R842" s="100"/>
      <c r="T842" s="100"/>
      <c r="X842" s="100"/>
      <c r="Z842" s="100"/>
      <c r="AD842" s="100"/>
      <c r="AF842" s="100"/>
      <c r="AI842" s="100"/>
      <c r="AJ842" s="100"/>
      <c r="AM842" s="100"/>
      <c r="AN842" s="100"/>
      <c r="AP842" s="100"/>
      <c r="AR842" s="101"/>
      <c r="AW842" s="100"/>
      <c r="AY842" s="100"/>
      <c r="BA842" s="100"/>
    </row>
    <row r="843">
      <c r="J843" s="100"/>
      <c r="L843" s="100"/>
      <c r="P843" s="100"/>
      <c r="R843" s="100"/>
      <c r="T843" s="100"/>
      <c r="X843" s="100"/>
      <c r="Z843" s="100"/>
      <c r="AD843" s="100"/>
      <c r="AF843" s="100"/>
      <c r="AI843" s="100"/>
      <c r="AJ843" s="100"/>
      <c r="AM843" s="100"/>
      <c r="AN843" s="100"/>
      <c r="AP843" s="100"/>
      <c r="AR843" s="101"/>
      <c r="AW843" s="100"/>
      <c r="AY843" s="100"/>
      <c r="BA843" s="100"/>
    </row>
    <row r="844">
      <c r="J844" s="100"/>
      <c r="L844" s="100"/>
      <c r="P844" s="100"/>
      <c r="R844" s="100"/>
      <c r="T844" s="100"/>
      <c r="X844" s="100"/>
      <c r="Z844" s="100"/>
      <c r="AD844" s="100"/>
      <c r="AF844" s="100"/>
      <c r="AI844" s="100"/>
      <c r="AJ844" s="100"/>
      <c r="AM844" s="100"/>
      <c r="AN844" s="100"/>
      <c r="AP844" s="100"/>
      <c r="AR844" s="101"/>
      <c r="AW844" s="100"/>
      <c r="AY844" s="100"/>
      <c r="BA844" s="100"/>
    </row>
    <row r="845">
      <c r="J845" s="100"/>
      <c r="L845" s="100"/>
      <c r="P845" s="100"/>
      <c r="R845" s="100"/>
      <c r="T845" s="100"/>
      <c r="X845" s="100"/>
      <c r="Z845" s="100"/>
      <c r="AD845" s="100"/>
      <c r="AF845" s="100"/>
      <c r="AI845" s="100"/>
      <c r="AJ845" s="100"/>
      <c r="AM845" s="100"/>
      <c r="AN845" s="100"/>
      <c r="AP845" s="100"/>
      <c r="AR845" s="101"/>
      <c r="AW845" s="100"/>
      <c r="AY845" s="100"/>
      <c r="BA845" s="100"/>
    </row>
    <row r="846">
      <c r="J846" s="100"/>
      <c r="L846" s="100"/>
      <c r="P846" s="100"/>
      <c r="R846" s="100"/>
      <c r="T846" s="100"/>
      <c r="X846" s="100"/>
      <c r="Z846" s="100"/>
      <c r="AD846" s="100"/>
      <c r="AF846" s="100"/>
      <c r="AI846" s="100"/>
      <c r="AJ846" s="100"/>
      <c r="AM846" s="100"/>
      <c r="AN846" s="100"/>
      <c r="AP846" s="100"/>
      <c r="AR846" s="101"/>
      <c r="AW846" s="100"/>
      <c r="AY846" s="100"/>
      <c r="BA846" s="100"/>
    </row>
    <row r="847">
      <c r="J847" s="100"/>
      <c r="L847" s="100"/>
      <c r="P847" s="100"/>
      <c r="R847" s="100"/>
      <c r="T847" s="100"/>
      <c r="X847" s="100"/>
      <c r="Z847" s="100"/>
      <c r="AD847" s="100"/>
      <c r="AF847" s="100"/>
      <c r="AI847" s="100"/>
      <c r="AJ847" s="100"/>
      <c r="AM847" s="100"/>
      <c r="AN847" s="100"/>
      <c r="AP847" s="100"/>
      <c r="AR847" s="101"/>
      <c r="AW847" s="100"/>
      <c r="AY847" s="100"/>
      <c r="BA847" s="100"/>
    </row>
    <row r="848">
      <c r="J848" s="100"/>
      <c r="L848" s="100"/>
      <c r="P848" s="100"/>
      <c r="R848" s="100"/>
      <c r="T848" s="100"/>
      <c r="X848" s="100"/>
      <c r="Z848" s="100"/>
      <c r="AD848" s="100"/>
      <c r="AF848" s="100"/>
      <c r="AI848" s="100"/>
      <c r="AJ848" s="100"/>
      <c r="AM848" s="100"/>
      <c r="AN848" s="100"/>
      <c r="AP848" s="100"/>
      <c r="AR848" s="101"/>
      <c r="AW848" s="100"/>
      <c r="AY848" s="100"/>
      <c r="BA848" s="100"/>
    </row>
    <row r="849">
      <c r="J849" s="100"/>
      <c r="L849" s="100"/>
      <c r="P849" s="100"/>
      <c r="R849" s="100"/>
      <c r="T849" s="100"/>
      <c r="X849" s="100"/>
      <c r="Z849" s="100"/>
      <c r="AD849" s="100"/>
      <c r="AF849" s="100"/>
      <c r="AI849" s="100"/>
      <c r="AJ849" s="100"/>
      <c r="AM849" s="100"/>
      <c r="AN849" s="100"/>
      <c r="AP849" s="100"/>
      <c r="AR849" s="101"/>
      <c r="AW849" s="100"/>
      <c r="AY849" s="100"/>
      <c r="BA849" s="100"/>
    </row>
    <row r="850">
      <c r="J850" s="100"/>
      <c r="L850" s="100"/>
      <c r="P850" s="100"/>
      <c r="R850" s="100"/>
      <c r="T850" s="100"/>
      <c r="X850" s="100"/>
      <c r="Z850" s="100"/>
      <c r="AD850" s="100"/>
      <c r="AF850" s="100"/>
      <c r="AI850" s="100"/>
      <c r="AJ850" s="100"/>
      <c r="AM850" s="100"/>
      <c r="AN850" s="100"/>
      <c r="AP850" s="100"/>
      <c r="AR850" s="101"/>
      <c r="AW850" s="100"/>
      <c r="AY850" s="100"/>
      <c r="BA850" s="100"/>
    </row>
    <row r="851">
      <c r="J851" s="100"/>
      <c r="L851" s="100"/>
      <c r="P851" s="100"/>
      <c r="R851" s="100"/>
      <c r="T851" s="100"/>
      <c r="X851" s="100"/>
      <c r="Z851" s="100"/>
      <c r="AD851" s="100"/>
      <c r="AF851" s="100"/>
      <c r="AI851" s="100"/>
      <c r="AJ851" s="100"/>
      <c r="AM851" s="100"/>
      <c r="AN851" s="100"/>
      <c r="AP851" s="100"/>
      <c r="AR851" s="101"/>
      <c r="AW851" s="100"/>
      <c r="AY851" s="100"/>
      <c r="BA851" s="100"/>
    </row>
    <row r="852">
      <c r="J852" s="100"/>
      <c r="L852" s="100"/>
      <c r="P852" s="100"/>
      <c r="R852" s="100"/>
      <c r="T852" s="100"/>
      <c r="X852" s="100"/>
      <c r="Z852" s="100"/>
      <c r="AD852" s="100"/>
      <c r="AF852" s="100"/>
      <c r="AI852" s="100"/>
      <c r="AJ852" s="100"/>
      <c r="AM852" s="100"/>
      <c r="AN852" s="100"/>
      <c r="AP852" s="100"/>
      <c r="AR852" s="101"/>
      <c r="AW852" s="100"/>
      <c r="AY852" s="100"/>
      <c r="BA852" s="100"/>
    </row>
    <row r="853">
      <c r="J853" s="100"/>
      <c r="L853" s="100"/>
      <c r="P853" s="100"/>
      <c r="R853" s="100"/>
      <c r="T853" s="100"/>
      <c r="X853" s="100"/>
      <c r="Z853" s="100"/>
      <c r="AD853" s="100"/>
      <c r="AF853" s="100"/>
      <c r="AI853" s="100"/>
      <c r="AJ853" s="100"/>
      <c r="AM853" s="100"/>
      <c r="AN853" s="100"/>
      <c r="AP853" s="100"/>
      <c r="AR853" s="101"/>
      <c r="AW853" s="100"/>
      <c r="AY853" s="100"/>
      <c r="BA853" s="100"/>
    </row>
    <row r="854">
      <c r="J854" s="100"/>
      <c r="L854" s="100"/>
      <c r="P854" s="100"/>
      <c r="R854" s="100"/>
      <c r="T854" s="100"/>
      <c r="X854" s="100"/>
      <c r="Z854" s="100"/>
      <c r="AD854" s="100"/>
      <c r="AF854" s="100"/>
      <c r="AI854" s="100"/>
      <c r="AJ854" s="100"/>
      <c r="AM854" s="100"/>
      <c r="AN854" s="100"/>
      <c r="AP854" s="100"/>
      <c r="AR854" s="101"/>
      <c r="AW854" s="100"/>
      <c r="AY854" s="100"/>
      <c r="BA854" s="100"/>
    </row>
    <row r="855">
      <c r="J855" s="100"/>
      <c r="L855" s="100"/>
      <c r="P855" s="100"/>
      <c r="R855" s="100"/>
      <c r="T855" s="100"/>
      <c r="X855" s="100"/>
      <c r="Z855" s="100"/>
      <c r="AD855" s="100"/>
      <c r="AF855" s="100"/>
      <c r="AI855" s="100"/>
      <c r="AJ855" s="100"/>
      <c r="AM855" s="100"/>
      <c r="AN855" s="100"/>
      <c r="AP855" s="100"/>
      <c r="AR855" s="101"/>
      <c r="AW855" s="100"/>
      <c r="AY855" s="100"/>
      <c r="BA855" s="100"/>
    </row>
    <row r="856">
      <c r="J856" s="100"/>
      <c r="L856" s="100"/>
      <c r="P856" s="100"/>
      <c r="R856" s="100"/>
      <c r="T856" s="100"/>
      <c r="X856" s="100"/>
      <c r="Z856" s="100"/>
      <c r="AD856" s="100"/>
      <c r="AF856" s="100"/>
      <c r="AI856" s="100"/>
      <c r="AJ856" s="100"/>
      <c r="AM856" s="100"/>
      <c r="AN856" s="100"/>
      <c r="AP856" s="100"/>
      <c r="AR856" s="101"/>
      <c r="AW856" s="100"/>
      <c r="AY856" s="100"/>
      <c r="BA856" s="100"/>
    </row>
    <row r="857">
      <c r="J857" s="100"/>
      <c r="L857" s="100"/>
      <c r="P857" s="100"/>
      <c r="R857" s="100"/>
      <c r="T857" s="100"/>
      <c r="X857" s="100"/>
      <c r="Z857" s="100"/>
      <c r="AD857" s="100"/>
      <c r="AF857" s="100"/>
      <c r="AI857" s="100"/>
      <c r="AJ857" s="100"/>
      <c r="AM857" s="100"/>
      <c r="AN857" s="100"/>
      <c r="AP857" s="100"/>
      <c r="AR857" s="101"/>
      <c r="AW857" s="100"/>
      <c r="AY857" s="100"/>
      <c r="BA857" s="100"/>
    </row>
    <row r="858">
      <c r="J858" s="100"/>
      <c r="L858" s="100"/>
      <c r="P858" s="100"/>
      <c r="R858" s="100"/>
      <c r="T858" s="100"/>
      <c r="X858" s="100"/>
      <c r="Z858" s="100"/>
      <c r="AD858" s="100"/>
      <c r="AF858" s="100"/>
      <c r="AI858" s="100"/>
      <c r="AJ858" s="100"/>
      <c r="AM858" s="100"/>
      <c r="AN858" s="100"/>
      <c r="AP858" s="100"/>
      <c r="AR858" s="101"/>
      <c r="AW858" s="100"/>
      <c r="AY858" s="100"/>
      <c r="BA858" s="100"/>
    </row>
    <row r="859">
      <c r="J859" s="100"/>
      <c r="L859" s="100"/>
      <c r="P859" s="100"/>
      <c r="R859" s="100"/>
      <c r="T859" s="100"/>
      <c r="X859" s="100"/>
      <c r="Z859" s="100"/>
      <c r="AD859" s="100"/>
      <c r="AF859" s="100"/>
      <c r="AI859" s="100"/>
      <c r="AJ859" s="100"/>
      <c r="AM859" s="100"/>
      <c r="AN859" s="100"/>
      <c r="AP859" s="100"/>
      <c r="AR859" s="101"/>
      <c r="AW859" s="100"/>
      <c r="AY859" s="100"/>
      <c r="BA859" s="100"/>
    </row>
    <row r="860">
      <c r="J860" s="100"/>
      <c r="L860" s="100"/>
      <c r="P860" s="100"/>
      <c r="R860" s="100"/>
      <c r="T860" s="100"/>
      <c r="X860" s="100"/>
      <c r="Z860" s="100"/>
      <c r="AD860" s="100"/>
      <c r="AF860" s="100"/>
      <c r="AI860" s="100"/>
      <c r="AJ860" s="100"/>
      <c r="AM860" s="100"/>
      <c r="AN860" s="100"/>
      <c r="AP860" s="100"/>
      <c r="AR860" s="101"/>
      <c r="AW860" s="100"/>
      <c r="AY860" s="100"/>
      <c r="BA860" s="100"/>
    </row>
    <row r="861">
      <c r="J861" s="100"/>
      <c r="L861" s="100"/>
      <c r="P861" s="100"/>
      <c r="R861" s="100"/>
      <c r="T861" s="100"/>
      <c r="X861" s="100"/>
      <c r="Z861" s="100"/>
      <c r="AD861" s="100"/>
      <c r="AF861" s="100"/>
      <c r="AI861" s="100"/>
      <c r="AJ861" s="100"/>
      <c r="AM861" s="100"/>
      <c r="AN861" s="100"/>
      <c r="AP861" s="100"/>
      <c r="AR861" s="101"/>
      <c r="AW861" s="100"/>
      <c r="AY861" s="100"/>
      <c r="BA861" s="100"/>
    </row>
    <row r="862">
      <c r="J862" s="100"/>
      <c r="L862" s="100"/>
      <c r="P862" s="100"/>
      <c r="R862" s="100"/>
      <c r="T862" s="100"/>
      <c r="X862" s="100"/>
      <c r="Z862" s="100"/>
      <c r="AD862" s="100"/>
      <c r="AF862" s="100"/>
      <c r="AI862" s="100"/>
      <c r="AJ862" s="100"/>
      <c r="AM862" s="100"/>
      <c r="AN862" s="100"/>
      <c r="AP862" s="100"/>
      <c r="AR862" s="101"/>
      <c r="AW862" s="100"/>
      <c r="AY862" s="100"/>
      <c r="BA862" s="100"/>
    </row>
    <row r="863">
      <c r="J863" s="100"/>
      <c r="L863" s="100"/>
      <c r="P863" s="100"/>
      <c r="R863" s="100"/>
      <c r="T863" s="100"/>
      <c r="X863" s="100"/>
      <c r="Z863" s="100"/>
      <c r="AD863" s="100"/>
      <c r="AF863" s="100"/>
      <c r="AI863" s="100"/>
      <c r="AJ863" s="100"/>
      <c r="AM863" s="100"/>
      <c r="AN863" s="100"/>
      <c r="AP863" s="100"/>
      <c r="AR863" s="101"/>
      <c r="AW863" s="100"/>
      <c r="AY863" s="100"/>
      <c r="BA863" s="100"/>
    </row>
    <row r="864">
      <c r="J864" s="100"/>
      <c r="L864" s="100"/>
      <c r="P864" s="100"/>
      <c r="R864" s="100"/>
      <c r="T864" s="100"/>
      <c r="X864" s="100"/>
      <c r="Z864" s="100"/>
      <c r="AD864" s="100"/>
      <c r="AF864" s="100"/>
      <c r="AI864" s="100"/>
      <c r="AJ864" s="100"/>
      <c r="AM864" s="100"/>
      <c r="AN864" s="100"/>
      <c r="AP864" s="100"/>
      <c r="AR864" s="101"/>
      <c r="AW864" s="100"/>
      <c r="AY864" s="100"/>
      <c r="BA864" s="100"/>
    </row>
    <row r="865">
      <c r="J865" s="100"/>
      <c r="L865" s="100"/>
      <c r="P865" s="100"/>
      <c r="R865" s="100"/>
      <c r="T865" s="100"/>
      <c r="X865" s="100"/>
      <c r="Z865" s="100"/>
      <c r="AD865" s="100"/>
      <c r="AF865" s="100"/>
      <c r="AI865" s="100"/>
      <c r="AJ865" s="100"/>
      <c r="AM865" s="100"/>
      <c r="AN865" s="100"/>
      <c r="AP865" s="100"/>
      <c r="AR865" s="101"/>
      <c r="AW865" s="100"/>
      <c r="AY865" s="100"/>
      <c r="BA865" s="100"/>
    </row>
    <row r="866">
      <c r="J866" s="100"/>
      <c r="L866" s="100"/>
      <c r="P866" s="100"/>
      <c r="R866" s="100"/>
      <c r="T866" s="100"/>
      <c r="X866" s="100"/>
      <c r="Z866" s="100"/>
      <c r="AD866" s="100"/>
      <c r="AF866" s="100"/>
      <c r="AI866" s="100"/>
      <c r="AJ866" s="100"/>
      <c r="AM866" s="100"/>
      <c r="AN866" s="100"/>
      <c r="AP866" s="100"/>
      <c r="AR866" s="101"/>
      <c r="AW866" s="100"/>
      <c r="AY866" s="100"/>
      <c r="BA866" s="100"/>
    </row>
    <row r="867">
      <c r="J867" s="100"/>
      <c r="L867" s="100"/>
      <c r="P867" s="100"/>
      <c r="R867" s="100"/>
      <c r="T867" s="100"/>
      <c r="X867" s="100"/>
      <c r="Z867" s="100"/>
      <c r="AD867" s="100"/>
      <c r="AF867" s="100"/>
      <c r="AI867" s="100"/>
      <c r="AJ867" s="100"/>
      <c r="AM867" s="100"/>
      <c r="AN867" s="100"/>
      <c r="AP867" s="100"/>
      <c r="AR867" s="101"/>
      <c r="AW867" s="100"/>
      <c r="AY867" s="100"/>
      <c r="BA867" s="100"/>
    </row>
    <row r="868">
      <c r="J868" s="100"/>
      <c r="L868" s="100"/>
      <c r="P868" s="100"/>
      <c r="R868" s="100"/>
      <c r="T868" s="100"/>
      <c r="X868" s="100"/>
      <c r="Z868" s="100"/>
      <c r="AD868" s="100"/>
      <c r="AF868" s="100"/>
      <c r="AI868" s="100"/>
      <c r="AJ868" s="100"/>
      <c r="AM868" s="100"/>
      <c r="AN868" s="100"/>
      <c r="AP868" s="100"/>
      <c r="AR868" s="101"/>
      <c r="AW868" s="100"/>
      <c r="AY868" s="100"/>
      <c r="BA868" s="100"/>
    </row>
    <row r="869">
      <c r="J869" s="100"/>
      <c r="L869" s="100"/>
      <c r="P869" s="100"/>
      <c r="R869" s="100"/>
      <c r="T869" s="100"/>
      <c r="X869" s="100"/>
      <c r="Z869" s="100"/>
      <c r="AD869" s="100"/>
      <c r="AF869" s="100"/>
      <c r="AI869" s="100"/>
      <c r="AJ869" s="100"/>
      <c r="AM869" s="100"/>
      <c r="AN869" s="100"/>
      <c r="AP869" s="100"/>
      <c r="AR869" s="101"/>
      <c r="AW869" s="100"/>
      <c r="AY869" s="100"/>
      <c r="BA869" s="100"/>
    </row>
    <row r="870">
      <c r="J870" s="100"/>
      <c r="L870" s="100"/>
      <c r="P870" s="100"/>
      <c r="R870" s="100"/>
      <c r="T870" s="100"/>
      <c r="X870" s="100"/>
      <c r="Z870" s="100"/>
      <c r="AD870" s="100"/>
      <c r="AF870" s="100"/>
      <c r="AI870" s="100"/>
      <c r="AJ870" s="100"/>
      <c r="AM870" s="100"/>
      <c r="AN870" s="100"/>
      <c r="AP870" s="100"/>
      <c r="AR870" s="101"/>
      <c r="AW870" s="100"/>
      <c r="AY870" s="100"/>
      <c r="BA870" s="100"/>
    </row>
    <row r="871">
      <c r="J871" s="100"/>
      <c r="L871" s="100"/>
      <c r="P871" s="100"/>
      <c r="R871" s="100"/>
      <c r="T871" s="100"/>
      <c r="X871" s="100"/>
      <c r="Z871" s="100"/>
      <c r="AD871" s="100"/>
      <c r="AF871" s="100"/>
      <c r="AI871" s="100"/>
      <c r="AJ871" s="100"/>
      <c r="AM871" s="100"/>
      <c r="AN871" s="100"/>
      <c r="AP871" s="100"/>
      <c r="AR871" s="101"/>
      <c r="AW871" s="100"/>
      <c r="AY871" s="100"/>
      <c r="BA871" s="100"/>
    </row>
    <row r="872">
      <c r="J872" s="100"/>
      <c r="L872" s="100"/>
      <c r="P872" s="100"/>
      <c r="R872" s="100"/>
      <c r="T872" s="100"/>
      <c r="X872" s="100"/>
      <c r="Z872" s="100"/>
      <c r="AD872" s="100"/>
      <c r="AF872" s="100"/>
      <c r="AI872" s="100"/>
      <c r="AJ872" s="100"/>
      <c r="AM872" s="100"/>
      <c r="AN872" s="100"/>
      <c r="AP872" s="100"/>
      <c r="AR872" s="101"/>
      <c r="AW872" s="100"/>
      <c r="AY872" s="100"/>
      <c r="BA872" s="100"/>
    </row>
    <row r="873">
      <c r="J873" s="100"/>
      <c r="L873" s="100"/>
      <c r="P873" s="100"/>
      <c r="R873" s="100"/>
      <c r="T873" s="100"/>
      <c r="X873" s="100"/>
      <c r="Z873" s="100"/>
      <c r="AD873" s="100"/>
      <c r="AF873" s="100"/>
      <c r="AI873" s="100"/>
      <c r="AJ873" s="100"/>
      <c r="AM873" s="100"/>
      <c r="AN873" s="100"/>
      <c r="AP873" s="100"/>
      <c r="AR873" s="101"/>
      <c r="AW873" s="100"/>
      <c r="AY873" s="100"/>
      <c r="BA873" s="100"/>
    </row>
    <row r="874">
      <c r="J874" s="100"/>
      <c r="L874" s="100"/>
      <c r="P874" s="100"/>
      <c r="R874" s="100"/>
      <c r="T874" s="100"/>
      <c r="X874" s="100"/>
      <c r="Z874" s="100"/>
      <c r="AD874" s="100"/>
      <c r="AF874" s="100"/>
      <c r="AI874" s="100"/>
      <c r="AJ874" s="100"/>
      <c r="AM874" s="100"/>
      <c r="AN874" s="100"/>
      <c r="AP874" s="100"/>
      <c r="AR874" s="101"/>
      <c r="AW874" s="100"/>
      <c r="AY874" s="100"/>
      <c r="BA874" s="100"/>
    </row>
    <row r="875">
      <c r="J875" s="100"/>
      <c r="L875" s="100"/>
      <c r="P875" s="100"/>
      <c r="R875" s="100"/>
      <c r="T875" s="100"/>
      <c r="X875" s="100"/>
      <c r="Z875" s="100"/>
      <c r="AD875" s="100"/>
      <c r="AF875" s="100"/>
      <c r="AI875" s="100"/>
      <c r="AJ875" s="100"/>
      <c r="AM875" s="100"/>
      <c r="AN875" s="100"/>
      <c r="AP875" s="100"/>
      <c r="AR875" s="101"/>
      <c r="AW875" s="100"/>
      <c r="AY875" s="100"/>
      <c r="BA875" s="100"/>
    </row>
    <row r="876">
      <c r="J876" s="100"/>
      <c r="L876" s="100"/>
      <c r="P876" s="100"/>
      <c r="R876" s="100"/>
      <c r="T876" s="100"/>
      <c r="X876" s="100"/>
      <c r="Z876" s="100"/>
      <c r="AD876" s="100"/>
      <c r="AF876" s="100"/>
      <c r="AI876" s="100"/>
      <c r="AJ876" s="100"/>
      <c r="AM876" s="100"/>
      <c r="AN876" s="100"/>
      <c r="AP876" s="100"/>
      <c r="AR876" s="101"/>
      <c r="AW876" s="100"/>
      <c r="AY876" s="100"/>
      <c r="BA876" s="100"/>
    </row>
    <row r="877">
      <c r="J877" s="100"/>
      <c r="L877" s="100"/>
      <c r="P877" s="100"/>
      <c r="R877" s="100"/>
      <c r="T877" s="100"/>
      <c r="X877" s="100"/>
      <c r="Z877" s="100"/>
      <c r="AD877" s="100"/>
      <c r="AF877" s="100"/>
      <c r="AI877" s="100"/>
      <c r="AJ877" s="100"/>
      <c r="AM877" s="100"/>
      <c r="AN877" s="100"/>
      <c r="AP877" s="100"/>
      <c r="AR877" s="101"/>
      <c r="AW877" s="100"/>
      <c r="AY877" s="100"/>
      <c r="BA877" s="100"/>
    </row>
    <row r="878">
      <c r="J878" s="100"/>
      <c r="L878" s="100"/>
      <c r="P878" s="100"/>
      <c r="R878" s="100"/>
      <c r="T878" s="100"/>
      <c r="X878" s="100"/>
      <c r="Z878" s="100"/>
      <c r="AD878" s="100"/>
      <c r="AF878" s="100"/>
      <c r="AI878" s="100"/>
      <c r="AJ878" s="100"/>
      <c r="AM878" s="100"/>
      <c r="AN878" s="100"/>
      <c r="AP878" s="100"/>
      <c r="AR878" s="101"/>
      <c r="AW878" s="100"/>
      <c r="AY878" s="100"/>
      <c r="BA878" s="100"/>
    </row>
    <row r="879">
      <c r="J879" s="100"/>
      <c r="L879" s="100"/>
      <c r="P879" s="100"/>
      <c r="R879" s="100"/>
      <c r="T879" s="100"/>
      <c r="X879" s="100"/>
      <c r="Z879" s="100"/>
      <c r="AD879" s="100"/>
      <c r="AF879" s="100"/>
      <c r="AI879" s="100"/>
      <c r="AJ879" s="100"/>
      <c r="AM879" s="100"/>
      <c r="AN879" s="100"/>
      <c r="AP879" s="100"/>
      <c r="AR879" s="101"/>
      <c r="AW879" s="100"/>
      <c r="AY879" s="100"/>
      <c r="BA879" s="100"/>
    </row>
    <row r="880">
      <c r="J880" s="100"/>
      <c r="L880" s="100"/>
      <c r="P880" s="100"/>
      <c r="R880" s="100"/>
      <c r="T880" s="100"/>
      <c r="X880" s="100"/>
      <c r="Z880" s="100"/>
      <c r="AD880" s="100"/>
      <c r="AF880" s="100"/>
      <c r="AI880" s="100"/>
      <c r="AJ880" s="100"/>
      <c r="AM880" s="100"/>
      <c r="AN880" s="100"/>
      <c r="AP880" s="100"/>
      <c r="AR880" s="101"/>
      <c r="AW880" s="100"/>
      <c r="AY880" s="100"/>
      <c r="BA880" s="100"/>
    </row>
    <row r="881">
      <c r="J881" s="100"/>
      <c r="L881" s="100"/>
      <c r="P881" s="100"/>
      <c r="R881" s="100"/>
      <c r="T881" s="100"/>
      <c r="X881" s="100"/>
      <c r="Z881" s="100"/>
      <c r="AD881" s="100"/>
      <c r="AF881" s="100"/>
      <c r="AI881" s="100"/>
      <c r="AJ881" s="100"/>
      <c r="AM881" s="100"/>
      <c r="AN881" s="100"/>
      <c r="AP881" s="100"/>
      <c r="AR881" s="101"/>
      <c r="AW881" s="100"/>
      <c r="AY881" s="100"/>
      <c r="BA881" s="100"/>
    </row>
    <row r="882">
      <c r="J882" s="100"/>
      <c r="L882" s="100"/>
      <c r="P882" s="100"/>
      <c r="R882" s="100"/>
      <c r="T882" s="100"/>
      <c r="X882" s="100"/>
      <c r="Z882" s="100"/>
      <c r="AD882" s="100"/>
      <c r="AF882" s="100"/>
      <c r="AI882" s="100"/>
      <c r="AJ882" s="100"/>
      <c r="AM882" s="100"/>
      <c r="AN882" s="100"/>
      <c r="AP882" s="100"/>
      <c r="AR882" s="101"/>
      <c r="AW882" s="100"/>
      <c r="AY882" s="100"/>
      <c r="BA882" s="100"/>
    </row>
    <row r="883">
      <c r="J883" s="100"/>
      <c r="L883" s="100"/>
      <c r="P883" s="100"/>
      <c r="R883" s="100"/>
      <c r="T883" s="100"/>
      <c r="X883" s="100"/>
      <c r="Z883" s="100"/>
      <c r="AD883" s="100"/>
      <c r="AF883" s="100"/>
      <c r="AI883" s="100"/>
      <c r="AJ883" s="100"/>
      <c r="AM883" s="100"/>
      <c r="AN883" s="100"/>
      <c r="AP883" s="100"/>
      <c r="AR883" s="101"/>
      <c r="AW883" s="100"/>
      <c r="AY883" s="100"/>
      <c r="BA883" s="100"/>
    </row>
    <row r="884">
      <c r="J884" s="100"/>
      <c r="L884" s="100"/>
      <c r="P884" s="100"/>
      <c r="R884" s="100"/>
      <c r="T884" s="100"/>
      <c r="X884" s="100"/>
      <c r="Z884" s="100"/>
      <c r="AD884" s="100"/>
      <c r="AF884" s="100"/>
      <c r="AI884" s="100"/>
      <c r="AJ884" s="100"/>
      <c r="AM884" s="100"/>
      <c r="AN884" s="100"/>
      <c r="AP884" s="100"/>
      <c r="AR884" s="101"/>
      <c r="AW884" s="100"/>
      <c r="AY884" s="100"/>
      <c r="BA884" s="100"/>
    </row>
    <row r="885">
      <c r="J885" s="100"/>
      <c r="L885" s="100"/>
      <c r="P885" s="100"/>
      <c r="R885" s="100"/>
      <c r="T885" s="100"/>
      <c r="X885" s="100"/>
      <c r="Z885" s="100"/>
      <c r="AD885" s="100"/>
      <c r="AF885" s="100"/>
      <c r="AI885" s="100"/>
      <c r="AJ885" s="100"/>
      <c r="AM885" s="100"/>
      <c r="AN885" s="100"/>
      <c r="AP885" s="100"/>
      <c r="AR885" s="101"/>
      <c r="AW885" s="100"/>
      <c r="AY885" s="100"/>
      <c r="BA885" s="100"/>
    </row>
    <row r="886">
      <c r="J886" s="100"/>
      <c r="L886" s="100"/>
      <c r="P886" s="100"/>
      <c r="R886" s="100"/>
      <c r="T886" s="100"/>
      <c r="X886" s="100"/>
      <c r="Z886" s="100"/>
      <c r="AD886" s="100"/>
      <c r="AF886" s="100"/>
      <c r="AI886" s="100"/>
      <c r="AJ886" s="100"/>
      <c r="AM886" s="100"/>
      <c r="AN886" s="100"/>
      <c r="AP886" s="100"/>
      <c r="AR886" s="101"/>
      <c r="AW886" s="100"/>
      <c r="AY886" s="100"/>
      <c r="BA886" s="100"/>
    </row>
    <row r="887">
      <c r="J887" s="100"/>
      <c r="L887" s="100"/>
      <c r="P887" s="100"/>
      <c r="R887" s="100"/>
      <c r="T887" s="100"/>
      <c r="X887" s="100"/>
      <c r="Z887" s="100"/>
      <c r="AD887" s="100"/>
      <c r="AF887" s="100"/>
      <c r="AI887" s="100"/>
      <c r="AJ887" s="100"/>
      <c r="AM887" s="100"/>
      <c r="AN887" s="100"/>
      <c r="AP887" s="100"/>
      <c r="AR887" s="101"/>
      <c r="AW887" s="100"/>
      <c r="AY887" s="100"/>
      <c r="BA887" s="100"/>
    </row>
    <row r="888">
      <c r="J888" s="100"/>
      <c r="L888" s="100"/>
      <c r="P888" s="100"/>
      <c r="R888" s="100"/>
      <c r="T888" s="100"/>
      <c r="X888" s="100"/>
      <c r="Z888" s="100"/>
      <c r="AD888" s="100"/>
      <c r="AF888" s="100"/>
      <c r="AI888" s="100"/>
      <c r="AJ888" s="100"/>
      <c r="AM888" s="100"/>
      <c r="AN888" s="100"/>
      <c r="AP888" s="100"/>
      <c r="AR888" s="101"/>
      <c r="AW888" s="100"/>
      <c r="AY888" s="100"/>
      <c r="BA888" s="100"/>
    </row>
    <row r="889">
      <c r="J889" s="100"/>
      <c r="L889" s="100"/>
      <c r="P889" s="100"/>
      <c r="R889" s="100"/>
      <c r="T889" s="100"/>
      <c r="X889" s="100"/>
      <c r="Z889" s="100"/>
      <c r="AD889" s="100"/>
      <c r="AF889" s="100"/>
      <c r="AI889" s="100"/>
      <c r="AJ889" s="100"/>
      <c r="AM889" s="100"/>
      <c r="AN889" s="100"/>
      <c r="AP889" s="100"/>
      <c r="AR889" s="101"/>
      <c r="AW889" s="100"/>
      <c r="AY889" s="100"/>
      <c r="BA889" s="100"/>
    </row>
    <row r="890">
      <c r="J890" s="100"/>
      <c r="L890" s="100"/>
      <c r="P890" s="100"/>
      <c r="R890" s="100"/>
      <c r="T890" s="100"/>
      <c r="X890" s="100"/>
      <c r="Z890" s="100"/>
      <c r="AD890" s="100"/>
      <c r="AF890" s="100"/>
      <c r="AI890" s="100"/>
      <c r="AJ890" s="100"/>
      <c r="AM890" s="100"/>
      <c r="AN890" s="100"/>
      <c r="AP890" s="100"/>
      <c r="AR890" s="101"/>
      <c r="AW890" s="100"/>
      <c r="AY890" s="100"/>
      <c r="BA890" s="100"/>
    </row>
    <row r="891">
      <c r="J891" s="100"/>
      <c r="L891" s="100"/>
      <c r="P891" s="100"/>
      <c r="R891" s="100"/>
      <c r="T891" s="100"/>
      <c r="X891" s="100"/>
      <c r="Z891" s="100"/>
      <c r="AD891" s="100"/>
      <c r="AF891" s="100"/>
      <c r="AI891" s="100"/>
      <c r="AJ891" s="100"/>
      <c r="AM891" s="100"/>
      <c r="AN891" s="100"/>
      <c r="AP891" s="100"/>
      <c r="AR891" s="101"/>
      <c r="AW891" s="100"/>
      <c r="AY891" s="100"/>
      <c r="BA891" s="100"/>
    </row>
    <row r="892">
      <c r="J892" s="100"/>
      <c r="L892" s="100"/>
      <c r="P892" s="100"/>
      <c r="R892" s="100"/>
      <c r="T892" s="100"/>
      <c r="X892" s="100"/>
      <c r="Z892" s="100"/>
      <c r="AD892" s="100"/>
      <c r="AF892" s="100"/>
      <c r="AI892" s="100"/>
      <c r="AJ892" s="100"/>
      <c r="AM892" s="100"/>
      <c r="AN892" s="100"/>
      <c r="AP892" s="100"/>
      <c r="AR892" s="101"/>
      <c r="AW892" s="100"/>
      <c r="AY892" s="100"/>
      <c r="BA892" s="100"/>
    </row>
    <row r="893">
      <c r="J893" s="100"/>
      <c r="L893" s="100"/>
      <c r="P893" s="100"/>
      <c r="R893" s="100"/>
      <c r="T893" s="100"/>
      <c r="X893" s="100"/>
      <c r="Z893" s="100"/>
      <c r="AD893" s="100"/>
      <c r="AF893" s="100"/>
      <c r="AI893" s="100"/>
      <c r="AJ893" s="100"/>
      <c r="AM893" s="100"/>
      <c r="AN893" s="100"/>
      <c r="AP893" s="100"/>
      <c r="AR893" s="101"/>
      <c r="AW893" s="100"/>
      <c r="AY893" s="100"/>
      <c r="BA893" s="100"/>
    </row>
    <row r="894">
      <c r="J894" s="100"/>
      <c r="L894" s="100"/>
      <c r="P894" s="100"/>
      <c r="R894" s="100"/>
      <c r="T894" s="100"/>
      <c r="X894" s="100"/>
      <c r="Z894" s="100"/>
      <c r="AD894" s="100"/>
      <c r="AF894" s="100"/>
      <c r="AI894" s="100"/>
      <c r="AJ894" s="100"/>
      <c r="AM894" s="100"/>
      <c r="AN894" s="100"/>
      <c r="AP894" s="100"/>
      <c r="AR894" s="101"/>
      <c r="AW894" s="100"/>
      <c r="AY894" s="100"/>
      <c r="BA894" s="100"/>
    </row>
    <row r="895">
      <c r="J895" s="100"/>
      <c r="L895" s="100"/>
      <c r="P895" s="100"/>
      <c r="R895" s="100"/>
      <c r="T895" s="100"/>
      <c r="X895" s="100"/>
      <c r="Z895" s="100"/>
      <c r="AD895" s="100"/>
      <c r="AF895" s="100"/>
      <c r="AI895" s="100"/>
      <c r="AJ895" s="100"/>
      <c r="AM895" s="100"/>
      <c r="AN895" s="100"/>
      <c r="AP895" s="100"/>
      <c r="AR895" s="101"/>
      <c r="AW895" s="100"/>
      <c r="AY895" s="100"/>
      <c r="BA895" s="100"/>
    </row>
    <row r="896">
      <c r="J896" s="100"/>
      <c r="L896" s="100"/>
      <c r="P896" s="100"/>
      <c r="R896" s="100"/>
      <c r="T896" s="100"/>
      <c r="X896" s="100"/>
      <c r="Z896" s="100"/>
      <c r="AD896" s="100"/>
      <c r="AF896" s="100"/>
      <c r="AI896" s="100"/>
      <c r="AJ896" s="100"/>
      <c r="AM896" s="100"/>
      <c r="AN896" s="100"/>
      <c r="AP896" s="100"/>
      <c r="AR896" s="101"/>
      <c r="AW896" s="100"/>
      <c r="AY896" s="100"/>
      <c r="BA896" s="100"/>
    </row>
    <row r="897">
      <c r="J897" s="100"/>
      <c r="L897" s="100"/>
      <c r="P897" s="100"/>
      <c r="R897" s="100"/>
      <c r="T897" s="100"/>
      <c r="X897" s="100"/>
      <c r="Z897" s="100"/>
      <c r="AD897" s="100"/>
      <c r="AF897" s="100"/>
      <c r="AI897" s="100"/>
      <c r="AJ897" s="100"/>
      <c r="AM897" s="100"/>
      <c r="AN897" s="100"/>
      <c r="AP897" s="100"/>
      <c r="AR897" s="101"/>
      <c r="AW897" s="100"/>
      <c r="AY897" s="100"/>
      <c r="BA897" s="100"/>
    </row>
    <row r="898">
      <c r="J898" s="100"/>
      <c r="L898" s="100"/>
      <c r="P898" s="100"/>
      <c r="R898" s="100"/>
      <c r="T898" s="100"/>
      <c r="X898" s="100"/>
      <c r="Z898" s="100"/>
      <c r="AD898" s="100"/>
      <c r="AF898" s="100"/>
      <c r="AI898" s="100"/>
      <c r="AJ898" s="100"/>
      <c r="AM898" s="100"/>
      <c r="AN898" s="100"/>
      <c r="AP898" s="100"/>
      <c r="AR898" s="101"/>
      <c r="AW898" s="100"/>
      <c r="AY898" s="100"/>
      <c r="BA898" s="100"/>
    </row>
    <row r="899">
      <c r="J899" s="100"/>
      <c r="L899" s="100"/>
      <c r="P899" s="100"/>
      <c r="R899" s="100"/>
      <c r="T899" s="100"/>
      <c r="X899" s="100"/>
      <c r="Z899" s="100"/>
      <c r="AD899" s="100"/>
      <c r="AF899" s="100"/>
      <c r="AI899" s="100"/>
      <c r="AJ899" s="100"/>
      <c r="AM899" s="100"/>
      <c r="AN899" s="100"/>
      <c r="AP899" s="100"/>
      <c r="AR899" s="101"/>
      <c r="AW899" s="100"/>
      <c r="AY899" s="100"/>
      <c r="BA899" s="100"/>
    </row>
    <row r="900">
      <c r="J900" s="100"/>
      <c r="L900" s="100"/>
      <c r="P900" s="100"/>
      <c r="R900" s="100"/>
      <c r="T900" s="100"/>
      <c r="X900" s="100"/>
      <c r="Z900" s="100"/>
      <c r="AD900" s="100"/>
      <c r="AF900" s="100"/>
      <c r="AI900" s="100"/>
      <c r="AJ900" s="100"/>
      <c r="AM900" s="100"/>
      <c r="AN900" s="100"/>
      <c r="AP900" s="100"/>
      <c r="AR900" s="101"/>
      <c r="AW900" s="100"/>
      <c r="AY900" s="100"/>
      <c r="BA900" s="100"/>
    </row>
    <row r="901">
      <c r="J901" s="100"/>
      <c r="L901" s="100"/>
      <c r="P901" s="100"/>
      <c r="R901" s="100"/>
      <c r="T901" s="100"/>
      <c r="X901" s="100"/>
      <c r="Z901" s="100"/>
      <c r="AD901" s="100"/>
      <c r="AF901" s="100"/>
      <c r="AI901" s="100"/>
      <c r="AJ901" s="100"/>
      <c r="AM901" s="100"/>
      <c r="AN901" s="100"/>
      <c r="AP901" s="100"/>
      <c r="AR901" s="101"/>
      <c r="AW901" s="100"/>
      <c r="AY901" s="100"/>
      <c r="BA901" s="100"/>
    </row>
    <row r="902">
      <c r="J902" s="100"/>
      <c r="L902" s="100"/>
      <c r="P902" s="100"/>
      <c r="R902" s="100"/>
      <c r="T902" s="100"/>
      <c r="X902" s="100"/>
      <c r="Z902" s="100"/>
      <c r="AD902" s="100"/>
      <c r="AF902" s="100"/>
      <c r="AI902" s="100"/>
      <c r="AJ902" s="100"/>
      <c r="AM902" s="100"/>
      <c r="AN902" s="100"/>
      <c r="AP902" s="100"/>
      <c r="AR902" s="101"/>
      <c r="AW902" s="100"/>
      <c r="AY902" s="100"/>
      <c r="BA902" s="100"/>
    </row>
    <row r="903">
      <c r="J903" s="100"/>
      <c r="L903" s="100"/>
      <c r="P903" s="100"/>
      <c r="R903" s="100"/>
      <c r="T903" s="100"/>
      <c r="X903" s="100"/>
      <c r="Z903" s="100"/>
      <c r="AD903" s="100"/>
      <c r="AF903" s="100"/>
      <c r="AI903" s="100"/>
      <c r="AJ903" s="100"/>
      <c r="AM903" s="100"/>
      <c r="AN903" s="100"/>
      <c r="AP903" s="100"/>
      <c r="AR903" s="101"/>
      <c r="AW903" s="100"/>
      <c r="AY903" s="100"/>
      <c r="BA903" s="100"/>
    </row>
    <row r="904">
      <c r="J904" s="100"/>
      <c r="L904" s="100"/>
      <c r="P904" s="100"/>
      <c r="R904" s="100"/>
      <c r="T904" s="100"/>
      <c r="X904" s="100"/>
      <c r="Z904" s="100"/>
      <c r="AD904" s="100"/>
      <c r="AF904" s="100"/>
      <c r="AI904" s="100"/>
      <c r="AJ904" s="100"/>
      <c r="AM904" s="100"/>
      <c r="AN904" s="100"/>
      <c r="AP904" s="100"/>
      <c r="AR904" s="101"/>
      <c r="AW904" s="100"/>
      <c r="AY904" s="100"/>
      <c r="BA904" s="100"/>
    </row>
    <row r="905">
      <c r="J905" s="100"/>
      <c r="L905" s="100"/>
      <c r="P905" s="100"/>
      <c r="R905" s="100"/>
      <c r="T905" s="100"/>
      <c r="X905" s="100"/>
      <c r="Z905" s="100"/>
      <c r="AD905" s="100"/>
      <c r="AF905" s="100"/>
      <c r="AI905" s="100"/>
      <c r="AJ905" s="100"/>
      <c r="AM905" s="100"/>
      <c r="AN905" s="100"/>
      <c r="AP905" s="100"/>
      <c r="AR905" s="101"/>
      <c r="AW905" s="100"/>
      <c r="AY905" s="100"/>
      <c r="BA905" s="100"/>
    </row>
    <row r="906">
      <c r="J906" s="100"/>
      <c r="L906" s="100"/>
      <c r="P906" s="100"/>
      <c r="R906" s="100"/>
      <c r="T906" s="100"/>
      <c r="X906" s="100"/>
      <c r="Z906" s="100"/>
      <c r="AD906" s="100"/>
      <c r="AF906" s="100"/>
      <c r="AI906" s="100"/>
      <c r="AJ906" s="100"/>
      <c r="AM906" s="100"/>
      <c r="AN906" s="100"/>
      <c r="AP906" s="100"/>
      <c r="AR906" s="101"/>
      <c r="AW906" s="100"/>
      <c r="AY906" s="100"/>
      <c r="BA906" s="100"/>
    </row>
    <row r="907">
      <c r="J907" s="100"/>
      <c r="L907" s="100"/>
      <c r="P907" s="100"/>
      <c r="R907" s="100"/>
      <c r="T907" s="100"/>
      <c r="X907" s="100"/>
      <c r="Z907" s="100"/>
      <c r="AD907" s="100"/>
      <c r="AF907" s="100"/>
      <c r="AI907" s="100"/>
      <c r="AJ907" s="100"/>
      <c r="AM907" s="100"/>
      <c r="AN907" s="100"/>
      <c r="AP907" s="100"/>
      <c r="AR907" s="101"/>
      <c r="AW907" s="100"/>
      <c r="AY907" s="100"/>
      <c r="BA907" s="100"/>
    </row>
    <row r="908">
      <c r="J908" s="100"/>
      <c r="L908" s="100"/>
      <c r="P908" s="100"/>
      <c r="R908" s="100"/>
      <c r="T908" s="100"/>
      <c r="X908" s="100"/>
      <c r="Z908" s="100"/>
      <c r="AD908" s="100"/>
      <c r="AF908" s="100"/>
      <c r="AI908" s="100"/>
      <c r="AJ908" s="100"/>
      <c r="AM908" s="100"/>
      <c r="AN908" s="100"/>
      <c r="AP908" s="100"/>
      <c r="AR908" s="101"/>
      <c r="AW908" s="100"/>
      <c r="AY908" s="100"/>
      <c r="BA908" s="100"/>
    </row>
    <row r="909">
      <c r="J909" s="100"/>
      <c r="L909" s="100"/>
      <c r="P909" s="100"/>
      <c r="R909" s="100"/>
      <c r="T909" s="100"/>
      <c r="X909" s="100"/>
      <c r="Z909" s="100"/>
      <c r="AD909" s="100"/>
      <c r="AF909" s="100"/>
      <c r="AI909" s="100"/>
      <c r="AJ909" s="100"/>
      <c r="AM909" s="100"/>
      <c r="AN909" s="100"/>
      <c r="AP909" s="100"/>
      <c r="AR909" s="101"/>
      <c r="AW909" s="100"/>
      <c r="AY909" s="100"/>
      <c r="BA909" s="100"/>
    </row>
    <row r="910">
      <c r="J910" s="100"/>
      <c r="L910" s="100"/>
      <c r="P910" s="100"/>
      <c r="R910" s="100"/>
      <c r="T910" s="100"/>
      <c r="X910" s="100"/>
      <c r="Z910" s="100"/>
      <c r="AD910" s="100"/>
      <c r="AF910" s="100"/>
      <c r="AI910" s="100"/>
      <c r="AJ910" s="100"/>
      <c r="AM910" s="100"/>
      <c r="AN910" s="100"/>
      <c r="AP910" s="100"/>
      <c r="AR910" s="101"/>
      <c r="AW910" s="100"/>
      <c r="AY910" s="100"/>
      <c r="BA910" s="100"/>
    </row>
    <row r="911">
      <c r="J911" s="100"/>
      <c r="L911" s="100"/>
      <c r="P911" s="100"/>
      <c r="R911" s="100"/>
      <c r="T911" s="100"/>
      <c r="X911" s="100"/>
      <c r="Z911" s="100"/>
      <c r="AD911" s="100"/>
      <c r="AF911" s="100"/>
      <c r="AI911" s="100"/>
      <c r="AJ911" s="100"/>
      <c r="AM911" s="100"/>
      <c r="AN911" s="100"/>
      <c r="AP911" s="100"/>
      <c r="AR911" s="101"/>
      <c r="AW911" s="100"/>
      <c r="AY911" s="100"/>
      <c r="BA911" s="100"/>
    </row>
    <row r="912">
      <c r="J912" s="100"/>
      <c r="L912" s="100"/>
      <c r="P912" s="100"/>
      <c r="R912" s="100"/>
      <c r="T912" s="100"/>
      <c r="X912" s="100"/>
      <c r="Z912" s="100"/>
      <c r="AD912" s="100"/>
      <c r="AF912" s="100"/>
      <c r="AI912" s="100"/>
      <c r="AJ912" s="100"/>
      <c r="AM912" s="100"/>
      <c r="AN912" s="100"/>
      <c r="AP912" s="100"/>
      <c r="AR912" s="101"/>
      <c r="AW912" s="100"/>
      <c r="AY912" s="100"/>
      <c r="BA912" s="100"/>
    </row>
    <row r="913">
      <c r="J913" s="100"/>
      <c r="L913" s="100"/>
      <c r="P913" s="100"/>
      <c r="R913" s="100"/>
      <c r="T913" s="100"/>
      <c r="X913" s="100"/>
      <c r="Z913" s="100"/>
      <c r="AD913" s="100"/>
      <c r="AF913" s="100"/>
      <c r="AI913" s="100"/>
      <c r="AJ913" s="100"/>
      <c r="AM913" s="100"/>
      <c r="AN913" s="100"/>
      <c r="AP913" s="100"/>
      <c r="AR913" s="101"/>
      <c r="AW913" s="100"/>
      <c r="AY913" s="100"/>
      <c r="BA913" s="100"/>
    </row>
    <row r="914">
      <c r="J914" s="100"/>
      <c r="L914" s="100"/>
      <c r="P914" s="100"/>
      <c r="R914" s="100"/>
      <c r="T914" s="100"/>
      <c r="X914" s="100"/>
      <c r="Z914" s="100"/>
      <c r="AD914" s="100"/>
      <c r="AF914" s="100"/>
      <c r="AI914" s="100"/>
      <c r="AJ914" s="100"/>
      <c r="AM914" s="100"/>
      <c r="AN914" s="100"/>
      <c r="AP914" s="100"/>
      <c r="AR914" s="101"/>
      <c r="AW914" s="100"/>
      <c r="AY914" s="100"/>
      <c r="BA914" s="100"/>
    </row>
    <row r="915">
      <c r="J915" s="100"/>
      <c r="L915" s="100"/>
      <c r="P915" s="100"/>
      <c r="R915" s="100"/>
      <c r="T915" s="100"/>
      <c r="X915" s="100"/>
      <c r="Z915" s="100"/>
      <c r="AD915" s="100"/>
      <c r="AF915" s="100"/>
      <c r="AI915" s="100"/>
      <c r="AJ915" s="100"/>
      <c r="AM915" s="100"/>
      <c r="AN915" s="100"/>
      <c r="AP915" s="100"/>
      <c r="AR915" s="101"/>
      <c r="AW915" s="100"/>
      <c r="AY915" s="100"/>
      <c r="BA915" s="100"/>
    </row>
    <row r="916">
      <c r="J916" s="100"/>
      <c r="L916" s="100"/>
      <c r="P916" s="100"/>
      <c r="R916" s="100"/>
      <c r="T916" s="100"/>
      <c r="X916" s="100"/>
      <c r="Z916" s="100"/>
      <c r="AD916" s="100"/>
      <c r="AF916" s="100"/>
      <c r="AI916" s="100"/>
      <c r="AJ916" s="100"/>
      <c r="AM916" s="100"/>
      <c r="AN916" s="100"/>
      <c r="AP916" s="100"/>
      <c r="AR916" s="101"/>
      <c r="AW916" s="100"/>
      <c r="AY916" s="100"/>
      <c r="BA916" s="100"/>
    </row>
    <row r="917">
      <c r="J917" s="100"/>
      <c r="L917" s="100"/>
      <c r="P917" s="100"/>
      <c r="R917" s="100"/>
      <c r="T917" s="100"/>
      <c r="X917" s="100"/>
      <c r="Z917" s="100"/>
      <c r="AD917" s="100"/>
      <c r="AF917" s="100"/>
      <c r="AI917" s="100"/>
      <c r="AJ917" s="100"/>
      <c r="AM917" s="100"/>
      <c r="AN917" s="100"/>
      <c r="AP917" s="100"/>
      <c r="AR917" s="101"/>
      <c r="AW917" s="100"/>
      <c r="AY917" s="100"/>
      <c r="BA917" s="100"/>
    </row>
    <row r="918">
      <c r="J918" s="100"/>
      <c r="L918" s="100"/>
      <c r="P918" s="100"/>
      <c r="R918" s="100"/>
      <c r="T918" s="100"/>
      <c r="X918" s="100"/>
      <c r="Z918" s="100"/>
      <c r="AD918" s="100"/>
      <c r="AF918" s="100"/>
      <c r="AI918" s="100"/>
      <c r="AJ918" s="100"/>
      <c r="AM918" s="100"/>
      <c r="AN918" s="100"/>
      <c r="AP918" s="100"/>
      <c r="AR918" s="101"/>
      <c r="AW918" s="100"/>
      <c r="AY918" s="100"/>
      <c r="BA918" s="100"/>
    </row>
    <row r="919">
      <c r="J919" s="100"/>
      <c r="L919" s="100"/>
      <c r="P919" s="100"/>
      <c r="R919" s="100"/>
      <c r="T919" s="100"/>
      <c r="X919" s="100"/>
      <c r="Z919" s="100"/>
      <c r="AD919" s="100"/>
      <c r="AF919" s="100"/>
      <c r="AI919" s="100"/>
      <c r="AJ919" s="100"/>
      <c r="AM919" s="100"/>
      <c r="AN919" s="100"/>
      <c r="AP919" s="100"/>
      <c r="AR919" s="101"/>
      <c r="AW919" s="100"/>
      <c r="AY919" s="100"/>
      <c r="BA919" s="100"/>
    </row>
    <row r="920">
      <c r="J920" s="100"/>
      <c r="L920" s="100"/>
      <c r="P920" s="100"/>
      <c r="R920" s="100"/>
      <c r="T920" s="100"/>
      <c r="X920" s="100"/>
      <c r="Z920" s="100"/>
      <c r="AD920" s="100"/>
      <c r="AF920" s="100"/>
      <c r="AI920" s="100"/>
      <c r="AJ920" s="100"/>
      <c r="AM920" s="100"/>
      <c r="AN920" s="100"/>
      <c r="AP920" s="100"/>
      <c r="AR920" s="101"/>
      <c r="AW920" s="100"/>
      <c r="AY920" s="100"/>
      <c r="BA920" s="100"/>
    </row>
    <row r="921">
      <c r="J921" s="100"/>
      <c r="L921" s="100"/>
      <c r="P921" s="100"/>
      <c r="R921" s="100"/>
      <c r="T921" s="100"/>
      <c r="X921" s="100"/>
      <c r="Z921" s="100"/>
      <c r="AD921" s="100"/>
      <c r="AF921" s="100"/>
      <c r="AI921" s="100"/>
      <c r="AJ921" s="100"/>
      <c r="AM921" s="100"/>
      <c r="AN921" s="100"/>
      <c r="AP921" s="100"/>
      <c r="AR921" s="101"/>
      <c r="AW921" s="100"/>
      <c r="AY921" s="100"/>
      <c r="BA921" s="100"/>
    </row>
    <row r="922">
      <c r="J922" s="100"/>
      <c r="L922" s="100"/>
      <c r="P922" s="100"/>
      <c r="R922" s="100"/>
      <c r="T922" s="100"/>
      <c r="X922" s="100"/>
      <c r="Z922" s="100"/>
      <c r="AD922" s="100"/>
      <c r="AF922" s="100"/>
      <c r="AI922" s="100"/>
      <c r="AJ922" s="100"/>
      <c r="AM922" s="100"/>
      <c r="AN922" s="100"/>
      <c r="AP922" s="100"/>
      <c r="AR922" s="101"/>
      <c r="AW922" s="100"/>
      <c r="AY922" s="100"/>
      <c r="BA922" s="100"/>
    </row>
    <row r="923">
      <c r="J923" s="100"/>
      <c r="L923" s="100"/>
      <c r="P923" s="100"/>
      <c r="R923" s="100"/>
      <c r="T923" s="100"/>
      <c r="X923" s="100"/>
      <c r="Z923" s="100"/>
      <c r="AD923" s="100"/>
      <c r="AF923" s="100"/>
      <c r="AI923" s="100"/>
      <c r="AJ923" s="100"/>
      <c r="AM923" s="100"/>
      <c r="AN923" s="100"/>
      <c r="AP923" s="100"/>
      <c r="AR923" s="101"/>
      <c r="AW923" s="100"/>
      <c r="AY923" s="100"/>
      <c r="BA923" s="100"/>
    </row>
    <row r="924">
      <c r="J924" s="100"/>
      <c r="L924" s="100"/>
      <c r="P924" s="100"/>
      <c r="R924" s="100"/>
      <c r="T924" s="100"/>
      <c r="X924" s="100"/>
      <c r="Z924" s="100"/>
      <c r="AD924" s="100"/>
      <c r="AF924" s="100"/>
      <c r="AI924" s="100"/>
      <c r="AJ924" s="100"/>
      <c r="AM924" s="100"/>
      <c r="AN924" s="100"/>
      <c r="AP924" s="100"/>
      <c r="AR924" s="101"/>
      <c r="AW924" s="100"/>
      <c r="AY924" s="100"/>
      <c r="BA924" s="100"/>
    </row>
    <row r="925">
      <c r="J925" s="100"/>
      <c r="L925" s="100"/>
      <c r="P925" s="100"/>
      <c r="R925" s="100"/>
      <c r="T925" s="100"/>
      <c r="X925" s="100"/>
      <c r="Z925" s="100"/>
      <c r="AD925" s="100"/>
      <c r="AF925" s="100"/>
      <c r="AI925" s="100"/>
      <c r="AJ925" s="100"/>
      <c r="AM925" s="100"/>
      <c r="AN925" s="100"/>
      <c r="AP925" s="100"/>
      <c r="AR925" s="101"/>
      <c r="AW925" s="100"/>
      <c r="AY925" s="100"/>
      <c r="BA925" s="100"/>
    </row>
    <row r="926">
      <c r="J926" s="100"/>
      <c r="L926" s="100"/>
      <c r="P926" s="100"/>
      <c r="R926" s="100"/>
      <c r="T926" s="100"/>
      <c r="X926" s="100"/>
      <c r="Z926" s="100"/>
      <c r="AD926" s="100"/>
      <c r="AF926" s="100"/>
      <c r="AI926" s="100"/>
      <c r="AJ926" s="100"/>
      <c r="AM926" s="100"/>
      <c r="AN926" s="100"/>
      <c r="AP926" s="100"/>
      <c r="AR926" s="101"/>
      <c r="AW926" s="100"/>
      <c r="AY926" s="100"/>
      <c r="BA926" s="100"/>
    </row>
    <row r="927">
      <c r="J927" s="100"/>
      <c r="L927" s="100"/>
      <c r="P927" s="100"/>
      <c r="R927" s="100"/>
      <c r="T927" s="100"/>
      <c r="X927" s="100"/>
      <c r="Z927" s="100"/>
      <c r="AD927" s="100"/>
      <c r="AF927" s="100"/>
      <c r="AI927" s="100"/>
      <c r="AJ927" s="100"/>
      <c r="AM927" s="100"/>
      <c r="AN927" s="100"/>
      <c r="AP927" s="100"/>
      <c r="AR927" s="101"/>
      <c r="AW927" s="100"/>
      <c r="AY927" s="100"/>
      <c r="BA927" s="100"/>
    </row>
    <row r="928">
      <c r="J928" s="100"/>
      <c r="L928" s="100"/>
      <c r="P928" s="100"/>
      <c r="R928" s="100"/>
      <c r="T928" s="100"/>
      <c r="X928" s="100"/>
      <c r="Z928" s="100"/>
      <c r="AD928" s="100"/>
      <c r="AF928" s="100"/>
      <c r="AI928" s="100"/>
      <c r="AJ928" s="100"/>
      <c r="AM928" s="100"/>
      <c r="AN928" s="100"/>
      <c r="AP928" s="100"/>
      <c r="AR928" s="101"/>
      <c r="AW928" s="100"/>
      <c r="AY928" s="100"/>
      <c r="BA928" s="100"/>
    </row>
    <row r="929">
      <c r="J929" s="100"/>
      <c r="L929" s="100"/>
      <c r="P929" s="100"/>
      <c r="R929" s="100"/>
      <c r="T929" s="100"/>
      <c r="X929" s="100"/>
      <c r="Z929" s="100"/>
      <c r="AD929" s="100"/>
      <c r="AF929" s="100"/>
      <c r="AI929" s="100"/>
      <c r="AJ929" s="100"/>
      <c r="AM929" s="100"/>
      <c r="AN929" s="100"/>
      <c r="AP929" s="100"/>
      <c r="AR929" s="101"/>
      <c r="AW929" s="100"/>
      <c r="AY929" s="100"/>
      <c r="BA929" s="100"/>
    </row>
    <row r="930">
      <c r="J930" s="100"/>
      <c r="L930" s="100"/>
      <c r="P930" s="100"/>
      <c r="R930" s="100"/>
      <c r="T930" s="100"/>
      <c r="X930" s="100"/>
      <c r="Z930" s="100"/>
      <c r="AD930" s="100"/>
      <c r="AF930" s="100"/>
      <c r="AI930" s="100"/>
      <c r="AJ930" s="100"/>
      <c r="AM930" s="100"/>
      <c r="AN930" s="100"/>
      <c r="AP930" s="100"/>
      <c r="AR930" s="101"/>
      <c r="AW930" s="100"/>
      <c r="AY930" s="100"/>
      <c r="BA930" s="100"/>
    </row>
    <row r="931">
      <c r="J931" s="100"/>
      <c r="L931" s="100"/>
      <c r="P931" s="100"/>
      <c r="R931" s="100"/>
      <c r="T931" s="100"/>
      <c r="X931" s="100"/>
      <c r="Z931" s="100"/>
      <c r="AD931" s="100"/>
      <c r="AF931" s="100"/>
      <c r="AI931" s="100"/>
      <c r="AJ931" s="100"/>
      <c r="AM931" s="100"/>
      <c r="AN931" s="100"/>
      <c r="AP931" s="100"/>
      <c r="AR931" s="101"/>
      <c r="AW931" s="100"/>
      <c r="AY931" s="100"/>
      <c r="BA931" s="100"/>
    </row>
    <row r="932">
      <c r="J932" s="100"/>
      <c r="L932" s="100"/>
      <c r="P932" s="100"/>
      <c r="R932" s="100"/>
      <c r="T932" s="100"/>
      <c r="X932" s="100"/>
      <c r="Z932" s="100"/>
      <c r="AD932" s="100"/>
      <c r="AF932" s="100"/>
      <c r="AI932" s="100"/>
      <c r="AJ932" s="100"/>
      <c r="AM932" s="100"/>
      <c r="AN932" s="100"/>
      <c r="AP932" s="100"/>
      <c r="AR932" s="101"/>
      <c r="AW932" s="100"/>
      <c r="AY932" s="100"/>
      <c r="BA932" s="100"/>
    </row>
    <row r="933">
      <c r="J933" s="100"/>
      <c r="L933" s="100"/>
      <c r="P933" s="100"/>
      <c r="R933" s="100"/>
      <c r="T933" s="100"/>
      <c r="X933" s="100"/>
      <c r="Z933" s="100"/>
      <c r="AD933" s="100"/>
      <c r="AF933" s="100"/>
      <c r="AI933" s="100"/>
      <c r="AJ933" s="100"/>
      <c r="AM933" s="100"/>
      <c r="AN933" s="100"/>
      <c r="AP933" s="100"/>
      <c r="AR933" s="101"/>
      <c r="AW933" s="100"/>
      <c r="AY933" s="100"/>
      <c r="BA933" s="100"/>
    </row>
    <row r="934">
      <c r="J934" s="100"/>
      <c r="L934" s="100"/>
      <c r="P934" s="100"/>
      <c r="R934" s="100"/>
      <c r="T934" s="100"/>
      <c r="X934" s="100"/>
      <c r="Z934" s="100"/>
      <c r="AD934" s="100"/>
      <c r="AF934" s="100"/>
      <c r="AI934" s="100"/>
      <c r="AJ934" s="100"/>
      <c r="AM934" s="100"/>
      <c r="AN934" s="100"/>
      <c r="AP934" s="100"/>
      <c r="AR934" s="101"/>
      <c r="AW934" s="100"/>
      <c r="AY934" s="100"/>
      <c r="BA934" s="100"/>
    </row>
    <row r="935">
      <c r="J935" s="100"/>
      <c r="L935" s="100"/>
      <c r="P935" s="100"/>
      <c r="R935" s="100"/>
      <c r="T935" s="100"/>
      <c r="X935" s="100"/>
      <c r="Z935" s="100"/>
      <c r="AD935" s="100"/>
      <c r="AF935" s="100"/>
      <c r="AI935" s="100"/>
      <c r="AJ935" s="100"/>
      <c r="AM935" s="100"/>
      <c r="AN935" s="100"/>
      <c r="AP935" s="100"/>
      <c r="AR935" s="101"/>
      <c r="AW935" s="100"/>
      <c r="AY935" s="100"/>
      <c r="BA935" s="100"/>
    </row>
    <row r="936">
      <c r="J936" s="100"/>
      <c r="L936" s="100"/>
      <c r="P936" s="100"/>
      <c r="R936" s="100"/>
      <c r="T936" s="100"/>
      <c r="X936" s="100"/>
      <c r="Z936" s="100"/>
      <c r="AD936" s="100"/>
      <c r="AF936" s="100"/>
      <c r="AI936" s="100"/>
      <c r="AJ936" s="100"/>
      <c r="AM936" s="100"/>
      <c r="AN936" s="100"/>
      <c r="AP936" s="100"/>
      <c r="AR936" s="101"/>
      <c r="AW936" s="100"/>
      <c r="AY936" s="100"/>
      <c r="BA936" s="100"/>
    </row>
    <row r="937">
      <c r="J937" s="100"/>
      <c r="L937" s="100"/>
      <c r="P937" s="100"/>
      <c r="R937" s="100"/>
      <c r="T937" s="100"/>
      <c r="X937" s="100"/>
      <c r="Z937" s="100"/>
      <c r="AD937" s="100"/>
      <c r="AF937" s="100"/>
      <c r="AI937" s="100"/>
      <c r="AJ937" s="100"/>
      <c r="AM937" s="100"/>
      <c r="AN937" s="100"/>
      <c r="AP937" s="100"/>
      <c r="AR937" s="101"/>
      <c r="AW937" s="100"/>
      <c r="AY937" s="100"/>
      <c r="BA937" s="100"/>
    </row>
    <row r="938">
      <c r="J938" s="100"/>
      <c r="L938" s="100"/>
      <c r="P938" s="100"/>
      <c r="R938" s="100"/>
      <c r="T938" s="100"/>
      <c r="X938" s="100"/>
      <c r="Z938" s="100"/>
      <c r="AD938" s="100"/>
      <c r="AF938" s="100"/>
      <c r="AI938" s="100"/>
      <c r="AJ938" s="100"/>
      <c r="AM938" s="100"/>
      <c r="AN938" s="100"/>
      <c r="AP938" s="100"/>
      <c r="AR938" s="101"/>
      <c r="AW938" s="100"/>
      <c r="AY938" s="100"/>
      <c r="BA938" s="100"/>
    </row>
    <row r="939">
      <c r="J939" s="100"/>
      <c r="L939" s="100"/>
      <c r="P939" s="100"/>
      <c r="R939" s="100"/>
      <c r="T939" s="100"/>
      <c r="X939" s="100"/>
      <c r="Z939" s="100"/>
      <c r="AD939" s="100"/>
      <c r="AF939" s="100"/>
      <c r="AI939" s="100"/>
      <c r="AJ939" s="100"/>
      <c r="AM939" s="100"/>
      <c r="AN939" s="100"/>
      <c r="AP939" s="100"/>
      <c r="AR939" s="101"/>
      <c r="AW939" s="100"/>
      <c r="AY939" s="100"/>
      <c r="BA939" s="100"/>
    </row>
    <row r="940">
      <c r="J940" s="100"/>
      <c r="L940" s="100"/>
      <c r="P940" s="100"/>
      <c r="R940" s="100"/>
      <c r="T940" s="100"/>
      <c r="X940" s="100"/>
      <c r="Z940" s="100"/>
      <c r="AD940" s="100"/>
      <c r="AF940" s="100"/>
      <c r="AI940" s="100"/>
      <c r="AJ940" s="100"/>
      <c r="AM940" s="100"/>
      <c r="AN940" s="100"/>
      <c r="AP940" s="100"/>
      <c r="AR940" s="101"/>
      <c r="AW940" s="100"/>
      <c r="AY940" s="100"/>
      <c r="BA940" s="100"/>
    </row>
    <row r="941">
      <c r="J941" s="100"/>
      <c r="L941" s="100"/>
      <c r="P941" s="100"/>
      <c r="R941" s="100"/>
      <c r="T941" s="100"/>
      <c r="X941" s="100"/>
      <c r="Z941" s="100"/>
      <c r="AD941" s="100"/>
      <c r="AF941" s="100"/>
      <c r="AI941" s="100"/>
      <c r="AJ941" s="100"/>
      <c r="AM941" s="100"/>
      <c r="AN941" s="100"/>
      <c r="AP941" s="100"/>
      <c r="AR941" s="101"/>
      <c r="AW941" s="100"/>
      <c r="AY941" s="100"/>
      <c r="BA941" s="100"/>
    </row>
    <row r="942">
      <c r="J942" s="100"/>
      <c r="L942" s="100"/>
      <c r="P942" s="100"/>
      <c r="R942" s="100"/>
      <c r="T942" s="100"/>
      <c r="X942" s="100"/>
      <c r="Z942" s="100"/>
      <c r="AD942" s="100"/>
      <c r="AF942" s="100"/>
      <c r="AI942" s="100"/>
      <c r="AJ942" s="100"/>
      <c r="AM942" s="100"/>
      <c r="AN942" s="100"/>
      <c r="AP942" s="100"/>
      <c r="AR942" s="101"/>
      <c r="AW942" s="100"/>
      <c r="AY942" s="100"/>
      <c r="BA942" s="100"/>
    </row>
    <row r="943">
      <c r="J943" s="100"/>
      <c r="L943" s="100"/>
      <c r="P943" s="100"/>
      <c r="R943" s="100"/>
      <c r="T943" s="100"/>
      <c r="X943" s="100"/>
      <c r="Z943" s="100"/>
      <c r="AD943" s="100"/>
      <c r="AF943" s="100"/>
      <c r="AI943" s="100"/>
      <c r="AJ943" s="100"/>
      <c r="AM943" s="100"/>
      <c r="AN943" s="100"/>
      <c r="AP943" s="100"/>
      <c r="AR943" s="101"/>
      <c r="AW943" s="100"/>
      <c r="AY943" s="100"/>
      <c r="BA943" s="100"/>
    </row>
    <row r="944">
      <c r="J944" s="100"/>
      <c r="L944" s="100"/>
      <c r="P944" s="100"/>
      <c r="R944" s="100"/>
      <c r="T944" s="100"/>
      <c r="X944" s="100"/>
      <c r="Z944" s="100"/>
      <c r="AD944" s="100"/>
      <c r="AF944" s="100"/>
      <c r="AI944" s="100"/>
      <c r="AJ944" s="100"/>
      <c r="AM944" s="100"/>
      <c r="AN944" s="100"/>
      <c r="AP944" s="100"/>
      <c r="AR944" s="101"/>
      <c r="AW944" s="100"/>
      <c r="AY944" s="100"/>
      <c r="BA944" s="100"/>
    </row>
    <row r="945">
      <c r="J945" s="100"/>
      <c r="L945" s="100"/>
      <c r="P945" s="100"/>
      <c r="R945" s="100"/>
      <c r="T945" s="100"/>
      <c r="X945" s="100"/>
      <c r="Z945" s="100"/>
      <c r="AD945" s="100"/>
      <c r="AF945" s="100"/>
      <c r="AI945" s="100"/>
      <c r="AJ945" s="100"/>
      <c r="AM945" s="100"/>
      <c r="AN945" s="100"/>
      <c r="AP945" s="100"/>
      <c r="AR945" s="101"/>
      <c r="AW945" s="100"/>
      <c r="AY945" s="100"/>
      <c r="BA945" s="100"/>
    </row>
    <row r="946">
      <c r="J946" s="100"/>
      <c r="L946" s="100"/>
      <c r="P946" s="100"/>
      <c r="R946" s="100"/>
      <c r="T946" s="100"/>
      <c r="X946" s="100"/>
      <c r="Z946" s="100"/>
      <c r="AD946" s="100"/>
      <c r="AF946" s="100"/>
      <c r="AI946" s="100"/>
      <c r="AJ946" s="100"/>
      <c r="AM946" s="100"/>
      <c r="AN946" s="100"/>
      <c r="AP946" s="100"/>
      <c r="AR946" s="101"/>
      <c r="AW946" s="100"/>
      <c r="AY946" s="100"/>
      <c r="BA946" s="100"/>
    </row>
    <row r="947">
      <c r="J947" s="100"/>
      <c r="L947" s="100"/>
      <c r="P947" s="100"/>
      <c r="R947" s="100"/>
      <c r="T947" s="100"/>
      <c r="X947" s="100"/>
      <c r="Z947" s="100"/>
      <c r="AD947" s="100"/>
      <c r="AF947" s="100"/>
      <c r="AI947" s="100"/>
      <c r="AJ947" s="100"/>
      <c r="AM947" s="100"/>
      <c r="AN947" s="100"/>
      <c r="AP947" s="100"/>
      <c r="AR947" s="101"/>
      <c r="AW947" s="100"/>
      <c r="AY947" s="100"/>
      <c r="BA947" s="100"/>
    </row>
    <row r="948">
      <c r="J948" s="100"/>
      <c r="L948" s="100"/>
      <c r="P948" s="100"/>
      <c r="R948" s="100"/>
      <c r="T948" s="100"/>
      <c r="X948" s="100"/>
      <c r="Z948" s="100"/>
      <c r="AD948" s="100"/>
      <c r="AF948" s="100"/>
      <c r="AI948" s="100"/>
      <c r="AJ948" s="100"/>
      <c r="AM948" s="100"/>
      <c r="AN948" s="100"/>
      <c r="AP948" s="100"/>
      <c r="AR948" s="101"/>
      <c r="AW948" s="100"/>
      <c r="AY948" s="100"/>
      <c r="BA948" s="100"/>
    </row>
    <row r="949">
      <c r="J949" s="100"/>
      <c r="L949" s="100"/>
      <c r="P949" s="100"/>
      <c r="R949" s="100"/>
      <c r="T949" s="100"/>
      <c r="X949" s="100"/>
      <c r="Z949" s="100"/>
      <c r="AD949" s="100"/>
      <c r="AF949" s="100"/>
      <c r="AI949" s="100"/>
      <c r="AJ949" s="100"/>
      <c r="AM949" s="100"/>
      <c r="AN949" s="100"/>
      <c r="AP949" s="100"/>
      <c r="AR949" s="101"/>
      <c r="AW949" s="100"/>
      <c r="AY949" s="100"/>
      <c r="BA949" s="100"/>
    </row>
    <row r="950">
      <c r="J950" s="100"/>
      <c r="L950" s="100"/>
      <c r="P950" s="100"/>
      <c r="R950" s="100"/>
      <c r="T950" s="100"/>
      <c r="X950" s="100"/>
      <c r="Z950" s="100"/>
      <c r="AD950" s="100"/>
      <c r="AF950" s="100"/>
      <c r="AI950" s="100"/>
      <c r="AJ950" s="100"/>
      <c r="AM950" s="100"/>
      <c r="AN950" s="100"/>
      <c r="AP950" s="100"/>
      <c r="AR950" s="101"/>
      <c r="AW950" s="100"/>
      <c r="AY950" s="100"/>
      <c r="BA950" s="100"/>
    </row>
    <row r="951">
      <c r="J951" s="100"/>
      <c r="L951" s="100"/>
      <c r="P951" s="100"/>
      <c r="R951" s="100"/>
      <c r="T951" s="100"/>
      <c r="X951" s="100"/>
      <c r="Z951" s="100"/>
      <c r="AD951" s="100"/>
      <c r="AF951" s="100"/>
      <c r="AI951" s="100"/>
      <c r="AJ951" s="100"/>
      <c r="AM951" s="100"/>
      <c r="AN951" s="100"/>
      <c r="AP951" s="100"/>
      <c r="AR951" s="101"/>
      <c r="AW951" s="100"/>
      <c r="AY951" s="100"/>
      <c r="BA951" s="100"/>
    </row>
    <row r="952">
      <c r="J952" s="100"/>
      <c r="L952" s="100"/>
      <c r="P952" s="100"/>
      <c r="R952" s="100"/>
      <c r="T952" s="100"/>
      <c r="X952" s="100"/>
      <c r="Z952" s="100"/>
      <c r="AD952" s="100"/>
      <c r="AF952" s="100"/>
      <c r="AI952" s="100"/>
      <c r="AJ952" s="100"/>
      <c r="AM952" s="100"/>
      <c r="AN952" s="100"/>
      <c r="AP952" s="100"/>
      <c r="AR952" s="101"/>
      <c r="AW952" s="100"/>
      <c r="AY952" s="100"/>
      <c r="BA952" s="100"/>
    </row>
    <row r="953">
      <c r="J953" s="100"/>
      <c r="L953" s="100"/>
      <c r="P953" s="100"/>
      <c r="R953" s="100"/>
      <c r="T953" s="100"/>
      <c r="X953" s="100"/>
      <c r="Z953" s="100"/>
      <c r="AD953" s="100"/>
      <c r="AF953" s="100"/>
      <c r="AI953" s="100"/>
      <c r="AJ953" s="100"/>
      <c r="AM953" s="100"/>
      <c r="AN953" s="100"/>
      <c r="AP953" s="100"/>
      <c r="AR953" s="101"/>
      <c r="AW953" s="100"/>
      <c r="AY953" s="100"/>
      <c r="BA953" s="100"/>
    </row>
    <row r="954">
      <c r="J954" s="100"/>
      <c r="L954" s="100"/>
      <c r="P954" s="100"/>
      <c r="R954" s="100"/>
      <c r="T954" s="100"/>
      <c r="X954" s="100"/>
      <c r="Z954" s="100"/>
      <c r="AD954" s="100"/>
      <c r="AF954" s="100"/>
      <c r="AI954" s="100"/>
      <c r="AJ954" s="100"/>
      <c r="AM954" s="100"/>
      <c r="AN954" s="100"/>
      <c r="AP954" s="100"/>
      <c r="AR954" s="101"/>
      <c r="AW954" s="100"/>
      <c r="AY954" s="100"/>
      <c r="BA954" s="100"/>
    </row>
    <row r="955">
      <c r="J955" s="100"/>
      <c r="L955" s="100"/>
      <c r="P955" s="100"/>
      <c r="R955" s="100"/>
      <c r="T955" s="100"/>
      <c r="X955" s="100"/>
      <c r="Z955" s="100"/>
      <c r="AD955" s="100"/>
      <c r="AF955" s="100"/>
      <c r="AI955" s="100"/>
      <c r="AJ955" s="100"/>
      <c r="AM955" s="100"/>
      <c r="AN955" s="100"/>
      <c r="AP955" s="100"/>
      <c r="AR955" s="101"/>
      <c r="AW955" s="100"/>
      <c r="AY955" s="100"/>
      <c r="BA955" s="100"/>
    </row>
    <row r="956">
      <c r="J956" s="100"/>
      <c r="L956" s="100"/>
      <c r="P956" s="100"/>
      <c r="R956" s="100"/>
      <c r="T956" s="100"/>
      <c r="X956" s="100"/>
      <c r="Z956" s="100"/>
      <c r="AD956" s="100"/>
      <c r="AF956" s="100"/>
      <c r="AI956" s="100"/>
      <c r="AJ956" s="100"/>
      <c r="AM956" s="100"/>
      <c r="AN956" s="100"/>
      <c r="AP956" s="100"/>
      <c r="AR956" s="101"/>
      <c r="AW956" s="100"/>
      <c r="AY956" s="100"/>
      <c r="BA956" s="100"/>
    </row>
    <row r="957">
      <c r="J957" s="100"/>
      <c r="L957" s="100"/>
      <c r="P957" s="100"/>
      <c r="R957" s="100"/>
      <c r="T957" s="100"/>
      <c r="X957" s="100"/>
      <c r="Z957" s="100"/>
      <c r="AD957" s="100"/>
      <c r="AF957" s="100"/>
      <c r="AI957" s="100"/>
      <c r="AJ957" s="100"/>
      <c r="AM957" s="100"/>
      <c r="AN957" s="100"/>
      <c r="AP957" s="100"/>
      <c r="AR957" s="101"/>
      <c r="AW957" s="100"/>
      <c r="AY957" s="100"/>
      <c r="BA957" s="100"/>
    </row>
    <row r="958">
      <c r="J958" s="100"/>
      <c r="L958" s="100"/>
      <c r="P958" s="100"/>
      <c r="R958" s="100"/>
      <c r="T958" s="100"/>
      <c r="X958" s="100"/>
      <c r="Z958" s="100"/>
      <c r="AD958" s="100"/>
      <c r="AF958" s="100"/>
      <c r="AI958" s="100"/>
      <c r="AJ958" s="100"/>
      <c r="AM958" s="100"/>
      <c r="AN958" s="100"/>
      <c r="AP958" s="100"/>
      <c r="AR958" s="101"/>
      <c r="AW958" s="100"/>
      <c r="AY958" s="100"/>
      <c r="BA958" s="100"/>
    </row>
    <row r="959">
      <c r="J959" s="100"/>
      <c r="L959" s="100"/>
      <c r="P959" s="100"/>
      <c r="R959" s="100"/>
      <c r="T959" s="100"/>
      <c r="X959" s="100"/>
      <c r="Z959" s="100"/>
      <c r="AD959" s="100"/>
      <c r="AF959" s="100"/>
      <c r="AI959" s="100"/>
      <c r="AJ959" s="100"/>
      <c r="AM959" s="100"/>
      <c r="AN959" s="100"/>
      <c r="AP959" s="100"/>
      <c r="AR959" s="101"/>
      <c r="AW959" s="100"/>
      <c r="AY959" s="100"/>
      <c r="BA959" s="100"/>
    </row>
    <row r="960">
      <c r="J960" s="100"/>
      <c r="L960" s="100"/>
      <c r="P960" s="100"/>
      <c r="R960" s="100"/>
      <c r="T960" s="100"/>
      <c r="X960" s="100"/>
      <c r="Z960" s="100"/>
      <c r="AD960" s="100"/>
      <c r="AF960" s="100"/>
      <c r="AI960" s="100"/>
      <c r="AJ960" s="100"/>
      <c r="AM960" s="100"/>
      <c r="AN960" s="100"/>
      <c r="AP960" s="100"/>
      <c r="AR960" s="101"/>
      <c r="AW960" s="100"/>
      <c r="AY960" s="100"/>
      <c r="BA960" s="100"/>
    </row>
    <row r="961">
      <c r="J961" s="100"/>
      <c r="L961" s="100"/>
      <c r="P961" s="100"/>
      <c r="R961" s="100"/>
      <c r="T961" s="100"/>
      <c r="X961" s="100"/>
      <c r="Z961" s="100"/>
      <c r="AD961" s="100"/>
      <c r="AF961" s="100"/>
      <c r="AI961" s="100"/>
      <c r="AJ961" s="100"/>
      <c r="AM961" s="100"/>
      <c r="AN961" s="100"/>
      <c r="AP961" s="100"/>
      <c r="AR961" s="101"/>
      <c r="AW961" s="100"/>
      <c r="AY961" s="100"/>
      <c r="BA961" s="100"/>
    </row>
    <row r="962">
      <c r="J962" s="100"/>
      <c r="L962" s="100"/>
      <c r="P962" s="100"/>
      <c r="R962" s="100"/>
      <c r="T962" s="100"/>
      <c r="X962" s="100"/>
      <c r="Z962" s="100"/>
      <c r="AD962" s="100"/>
      <c r="AF962" s="100"/>
      <c r="AI962" s="100"/>
      <c r="AJ962" s="100"/>
      <c r="AM962" s="100"/>
      <c r="AN962" s="100"/>
      <c r="AP962" s="100"/>
      <c r="AR962" s="101"/>
      <c r="AW962" s="100"/>
      <c r="AY962" s="100"/>
      <c r="BA962" s="100"/>
    </row>
    <row r="963">
      <c r="J963" s="100"/>
      <c r="L963" s="100"/>
      <c r="P963" s="100"/>
      <c r="R963" s="100"/>
      <c r="T963" s="100"/>
      <c r="X963" s="100"/>
      <c r="Z963" s="100"/>
      <c r="AD963" s="100"/>
      <c r="AF963" s="100"/>
      <c r="AI963" s="100"/>
      <c r="AJ963" s="100"/>
      <c r="AM963" s="100"/>
      <c r="AN963" s="100"/>
      <c r="AP963" s="100"/>
      <c r="AR963" s="101"/>
      <c r="AW963" s="100"/>
      <c r="AY963" s="100"/>
      <c r="BA963" s="100"/>
    </row>
    <row r="964">
      <c r="J964" s="100"/>
      <c r="L964" s="100"/>
      <c r="P964" s="100"/>
      <c r="R964" s="100"/>
      <c r="T964" s="100"/>
      <c r="X964" s="100"/>
      <c r="Z964" s="100"/>
      <c r="AD964" s="100"/>
      <c r="AF964" s="100"/>
      <c r="AI964" s="100"/>
      <c r="AJ964" s="100"/>
      <c r="AM964" s="100"/>
      <c r="AN964" s="100"/>
      <c r="AP964" s="100"/>
      <c r="AR964" s="101"/>
      <c r="AW964" s="100"/>
      <c r="AY964" s="100"/>
      <c r="BA964" s="100"/>
    </row>
    <row r="965">
      <c r="J965" s="100"/>
      <c r="L965" s="100"/>
      <c r="P965" s="100"/>
      <c r="R965" s="100"/>
      <c r="T965" s="100"/>
      <c r="X965" s="100"/>
      <c r="Z965" s="100"/>
      <c r="AD965" s="100"/>
      <c r="AF965" s="100"/>
      <c r="AI965" s="100"/>
      <c r="AJ965" s="100"/>
      <c r="AM965" s="100"/>
      <c r="AN965" s="100"/>
      <c r="AP965" s="100"/>
      <c r="AR965" s="101"/>
      <c r="AW965" s="100"/>
      <c r="AY965" s="100"/>
      <c r="BA965" s="100"/>
    </row>
    <row r="966">
      <c r="J966" s="100"/>
      <c r="L966" s="100"/>
      <c r="P966" s="100"/>
      <c r="R966" s="100"/>
      <c r="T966" s="100"/>
      <c r="X966" s="100"/>
      <c r="Z966" s="100"/>
      <c r="AD966" s="100"/>
      <c r="AF966" s="100"/>
      <c r="AI966" s="100"/>
      <c r="AJ966" s="100"/>
      <c r="AM966" s="100"/>
      <c r="AN966" s="100"/>
      <c r="AP966" s="100"/>
      <c r="AR966" s="101"/>
      <c r="AW966" s="100"/>
      <c r="AY966" s="100"/>
      <c r="BA966" s="100"/>
    </row>
    <row r="967">
      <c r="J967" s="100"/>
      <c r="L967" s="100"/>
      <c r="P967" s="100"/>
      <c r="R967" s="100"/>
      <c r="T967" s="100"/>
      <c r="X967" s="100"/>
      <c r="Z967" s="100"/>
      <c r="AD967" s="100"/>
      <c r="AF967" s="100"/>
      <c r="AI967" s="100"/>
      <c r="AJ967" s="100"/>
      <c r="AM967" s="100"/>
      <c r="AN967" s="100"/>
      <c r="AP967" s="100"/>
      <c r="AR967" s="101"/>
      <c r="AW967" s="100"/>
      <c r="AY967" s="100"/>
      <c r="BA967" s="100"/>
    </row>
    <row r="968">
      <c r="J968" s="100"/>
      <c r="L968" s="100"/>
      <c r="P968" s="100"/>
      <c r="R968" s="100"/>
      <c r="T968" s="100"/>
      <c r="X968" s="100"/>
      <c r="Z968" s="100"/>
      <c r="AD968" s="100"/>
      <c r="AF968" s="100"/>
      <c r="AI968" s="100"/>
      <c r="AJ968" s="100"/>
      <c r="AM968" s="100"/>
      <c r="AN968" s="100"/>
      <c r="AP968" s="100"/>
      <c r="AR968" s="101"/>
      <c r="AW968" s="100"/>
      <c r="AY968" s="100"/>
      <c r="BA968" s="100"/>
    </row>
    <row r="969">
      <c r="J969" s="100"/>
      <c r="L969" s="100"/>
      <c r="P969" s="100"/>
      <c r="R969" s="100"/>
      <c r="T969" s="100"/>
      <c r="X969" s="100"/>
      <c r="Z969" s="100"/>
      <c r="AD969" s="100"/>
      <c r="AF969" s="100"/>
      <c r="AI969" s="100"/>
      <c r="AJ969" s="100"/>
      <c r="AM969" s="100"/>
      <c r="AN969" s="100"/>
      <c r="AP969" s="100"/>
      <c r="AR969" s="101"/>
      <c r="AW969" s="100"/>
      <c r="AY969" s="100"/>
      <c r="BA969" s="100"/>
    </row>
    <row r="970">
      <c r="J970" s="100"/>
      <c r="L970" s="100"/>
      <c r="P970" s="100"/>
      <c r="R970" s="100"/>
      <c r="T970" s="100"/>
      <c r="X970" s="100"/>
      <c r="Z970" s="100"/>
      <c r="AD970" s="100"/>
      <c r="AF970" s="100"/>
      <c r="AI970" s="100"/>
      <c r="AJ970" s="100"/>
      <c r="AM970" s="100"/>
      <c r="AN970" s="100"/>
      <c r="AP970" s="100"/>
      <c r="AR970" s="101"/>
      <c r="AW970" s="100"/>
      <c r="AY970" s="100"/>
      <c r="BA970" s="100"/>
    </row>
    <row r="971">
      <c r="J971" s="100"/>
      <c r="L971" s="100"/>
      <c r="P971" s="100"/>
      <c r="R971" s="100"/>
      <c r="T971" s="100"/>
      <c r="X971" s="100"/>
      <c r="Z971" s="100"/>
      <c r="AD971" s="100"/>
      <c r="AF971" s="100"/>
      <c r="AI971" s="100"/>
      <c r="AJ971" s="100"/>
      <c r="AM971" s="100"/>
      <c r="AN971" s="100"/>
      <c r="AP971" s="100"/>
      <c r="AR971" s="101"/>
      <c r="AW971" s="100"/>
      <c r="AY971" s="100"/>
      <c r="BA971" s="100"/>
    </row>
    <row r="972">
      <c r="J972" s="100"/>
      <c r="L972" s="100"/>
      <c r="P972" s="100"/>
      <c r="R972" s="100"/>
      <c r="T972" s="100"/>
      <c r="X972" s="100"/>
      <c r="Z972" s="100"/>
      <c r="AD972" s="100"/>
      <c r="AF972" s="100"/>
      <c r="AI972" s="100"/>
      <c r="AJ972" s="100"/>
      <c r="AM972" s="100"/>
      <c r="AN972" s="100"/>
      <c r="AP972" s="100"/>
      <c r="AR972" s="101"/>
      <c r="AW972" s="100"/>
      <c r="AY972" s="100"/>
      <c r="BA972" s="100"/>
    </row>
    <row r="973">
      <c r="J973" s="100"/>
      <c r="L973" s="100"/>
      <c r="P973" s="100"/>
      <c r="R973" s="100"/>
      <c r="T973" s="100"/>
      <c r="X973" s="100"/>
      <c r="Z973" s="100"/>
      <c r="AD973" s="100"/>
      <c r="AF973" s="100"/>
      <c r="AI973" s="100"/>
      <c r="AJ973" s="100"/>
      <c r="AM973" s="100"/>
      <c r="AN973" s="100"/>
      <c r="AP973" s="100"/>
      <c r="AR973" s="101"/>
      <c r="AW973" s="100"/>
      <c r="AY973" s="100"/>
      <c r="BA973" s="100"/>
    </row>
    <row r="974">
      <c r="J974" s="100"/>
      <c r="L974" s="100"/>
      <c r="P974" s="100"/>
      <c r="R974" s="100"/>
      <c r="T974" s="100"/>
      <c r="X974" s="100"/>
      <c r="Z974" s="100"/>
      <c r="AD974" s="100"/>
      <c r="AF974" s="100"/>
      <c r="AI974" s="100"/>
      <c r="AJ974" s="100"/>
      <c r="AM974" s="100"/>
      <c r="AN974" s="100"/>
      <c r="AP974" s="100"/>
      <c r="AR974" s="101"/>
      <c r="AW974" s="100"/>
      <c r="AY974" s="100"/>
      <c r="BA974" s="100"/>
    </row>
    <row r="975">
      <c r="J975" s="100"/>
      <c r="L975" s="100"/>
      <c r="P975" s="100"/>
      <c r="R975" s="100"/>
      <c r="T975" s="100"/>
      <c r="X975" s="100"/>
      <c r="Z975" s="100"/>
      <c r="AD975" s="100"/>
      <c r="AF975" s="100"/>
      <c r="AI975" s="100"/>
      <c r="AJ975" s="100"/>
      <c r="AM975" s="100"/>
      <c r="AN975" s="100"/>
      <c r="AP975" s="100"/>
      <c r="AR975" s="101"/>
      <c r="AW975" s="100"/>
      <c r="AY975" s="100"/>
      <c r="BA975" s="100"/>
    </row>
    <row r="976">
      <c r="J976" s="100"/>
      <c r="L976" s="100"/>
      <c r="P976" s="100"/>
      <c r="R976" s="100"/>
      <c r="T976" s="100"/>
      <c r="X976" s="100"/>
      <c r="Z976" s="100"/>
      <c r="AD976" s="100"/>
      <c r="AF976" s="100"/>
      <c r="AI976" s="100"/>
      <c r="AJ976" s="100"/>
      <c r="AM976" s="100"/>
      <c r="AN976" s="100"/>
      <c r="AP976" s="100"/>
      <c r="AR976" s="101"/>
      <c r="AW976" s="100"/>
      <c r="AY976" s="100"/>
      <c r="BA976" s="100"/>
    </row>
    <row r="977">
      <c r="J977" s="100"/>
      <c r="L977" s="100"/>
      <c r="P977" s="100"/>
      <c r="R977" s="100"/>
      <c r="T977" s="100"/>
      <c r="X977" s="100"/>
      <c r="Z977" s="100"/>
      <c r="AD977" s="100"/>
      <c r="AF977" s="100"/>
      <c r="AI977" s="100"/>
      <c r="AJ977" s="100"/>
      <c r="AM977" s="100"/>
      <c r="AN977" s="100"/>
      <c r="AP977" s="100"/>
      <c r="AR977" s="101"/>
      <c r="AW977" s="100"/>
      <c r="AY977" s="100"/>
      <c r="BA977" s="100"/>
    </row>
    <row r="978">
      <c r="J978" s="100"/>
      <c r="L978" s="100"/>
      <c r="P978" s="100"/>
      <c r="R978" s="100"/>
      <c r="T978" s="100"/>
      <c r="X978" s="100"/>
      <c r="Z978" s="100"/>
      <c r="AD978" s="100"/>
      <c r="AF978" s="100"/>
      <c r="AI978" s="100"/>
      <c r="AJ978" s="100"/>
      <c r="AM978" s="100"/>
      <c r="AN978" s="100"/>
      <c r="AP978" s="100"/>
      <c r="AR978" s="101"/>
      <c r="AW978" s="100"/>
      <c r="AY978" s="100"/>
      <c r="BA978" s="100"/>
    </row>
    <row r="979">
      <c r="J979" s="100"/>
      <c r="L979" s="100"/>
      <c r="P979" s="100"/>
      <c r="R979" s="100"/>
      <c r="T979" s="100"/>
      <c r="X979" s="100"/>
      <c r="Z979" s="100"/>
      <c r="AD979" s="100"/>
      <c r="AF979" s="100"/>
      <c r="AI979" s="100"/>
      <c r="AJ979" s="100"/>
      <c r="AM979" s="100"/>
      <c r="AN979" s="100"/>
      <c r="AP979" s="100"/>
      <c r="AR979" s="101"/>
      <c r="AW979" s="100"/>
      <c r="AY979" s="100"/>
      <c r="BA979" s="100"/>
    </row>
    <row r="980">
      <c r="J980" s="100"/>
      <c r="L980" s="100"/>
      <c r="P980" s="100"/>
      <c r="R980" s="100"/>
      <c r="T980" s="100"/>
      <c r="X980" s="100"/>
      <c r="Z980" s="100"/>
      <c r="AD980" s="100"/>
      <c r="AF980" s="100"/>
      <c r="AI980" s="100"/>
      <c r="AJ980" s="100"/>
      <c r="AM980" s="100"/>
      <c r="AN980" s="100"/>
      <c r="AP980" s="100"/>
      <c r="AR980" s="101"/>
      <c r="AW980" s="100"/>
      <c r="AY980" s="100"/>
      <c r="BA980" s="100"/>
    </row>
    <row r="981">
      <c r="J981" s="100"/>
      <c r="L981" s="100"/>
      <c r="P981" s="100"/>
      <c r="R981" s="100"/>
      <c r="T981" s="100"/>
      <c r="X981" s="100"/>
      <c r="Z981" s="100"/>
      <c r="AD981" s="100"/>
      <c r="AF981" s="100"/>
      <c r="AI981" s="100"/>
      <c r="AJ981" s="100"/>
      <c r="AM981" s="100"/>
      <c r="AN981" s="100"/>
      <c r="AP981" s="100"/>
      <c r="AR981" s="101"/>
      <c r="AW981" s="100"/>
      <c r="AY981" s="100"/>
      <c r="BA981" s="100"/>
    </row>
    <row r="982">
      <c r="J982" s="100"/>
      <c r="L982" s="100"/>
      <c r="P982" s="100"/>
      <c r="R982" s="100"/>
      <c r="T982" s="100"/>
      <c r="X982" s="100"/>
      <c r="Z982" s="100"/>
      <c r="AD982" s="100"/>
      <c r="AF982" s="100"/>
      <c r="AI982" s="100"/>
      <c r="AJ982" s="100"/>
      <c r="AM982" s="100"/>
      <c r="AN982" s="100"/>
      <c r="AP982" s="100"/>
      <c r="AR982" s="101"/>
      <c r="AW982" s="100"/>
      <c r="AY982" s="100"/>
      <c r="BA982" s="100"/>
    </row>
    <row r="983">
      <c r="J983" s="100"/>
      <c r="L983" s="100"/>
      <c r="P983" s="100"/>
      <c r="R983" s="100"/>
      <c r="T983" s="100"/>
      <c r="X983" s="100"/>
      <c r="Z983" s="100"/>
      <c r="AD983" s="100"/>
      <c r="AF983" s="100"/>
      <c r="AI983" s="100"/>
      <c r="AJ983" s="100"/>
      <c r="AM983" s="100"/>
      <c r="AN983" s="100"/>
      <c r="AP983" s="100"/>
      <c r="AR983" s="101"/>
      <c r="AW983" s="100"/>
      <c r="AY983" s="100"/>
      <c r="BA983" s="100"/>
    </row>
    <row r="984">
      <c r="J984" s="100"/>
      <c r="L984" s="100"/>
      <c r="P984" s="100"/>
      <c r="R984" s="100"/>
      <c r="T984" s="100"/>
      <c r="X984" s="100"/>
      <c r="Z984" s="100"/>
      <c r="AD984" s="100"/>
      <c r="AF984" s="100"/>
      <c r="AI984" s="100"/>
      <c r="AJ984" s="100"/>
      <c r="AM984" s="100"/>
      <c r="AN984" s="100"/>
      <c r="AP984" s="100"/>
      <c r="AR984" s="101"/>
      <c r="AW984" s="100"/>
      <c r="AY984" s="100"/>
      <c r="BA984" s="100"/>
    </row>
    <row r="985">
      <c r="J985" s="100"/>
      <c r="L985" s="100"/>
      <c r="P985" s="100"/>
      <c r="R985" s="100"/>
      <c r="T985" s="100"/>
      <c r="X985" s="100"/>
      <c r="Z985" s="100"/>
      <c r="AD985" s="100"/>
      <c r="AF985" s="100"/>
      <c r="AI985" s="100"/>
      <c r="AJ985" s="100"/>
      <c r="AM985" s="100"/>
      <c r="AN985" s="100"/>
      <c r="AP985" s="100"/>
      <c r="AR985" s="101"/>
      <c r="AW985" s="100"/>
      <c r="AY985" s="100"/>
      <c r="BA985" s="100"/>
    </row>
    <row r="986">
      <c r="J986" s="100"/>
      <c r="L986" s="100"/>
      <c r="P986" s="100"/>
      <c r="R986" s="100"/>
      <c r="T986" s="100"/>
      <c r="X986" s="100"/>
      <c r="Z986" s="100"/>
      <c r="AD986" s="100"/>
      <c r="AF986" s="100"/>
      <c r="AI986" s="100"/>
      <c r="AJ986" s="100"/>
      <c r="AM986" s="100"/>
      <c r="AN986" s="100"/>
      <c r="AP986" s="100"/>
      <c r="AR986" s="101"/>
      <c r="AW986" s="100"/>
      <c r="AY986" s="100"/>
      <c r="BA986" s="100"/>
    </row>
    <row r="987">
      <c r="J987" s="100"/>
      <c r="L987" s="100"/>
      <c r="P987" s="100"/>
      <c r="R987" s="100"/>
      <c r="T987" s="100"/>
      <c r="X987" s="100"/>
      <c r="Z987" s="100"/>
      <c r="AD987" s="100"/>
      <c r="AF987" s="100"/>
      <c r="AI987" s="100"/>
      <c r="AJ987" s="100"/>
      <c r="AM987" s="100"/>
      <c r="AN987" s="100"/>
      <c r="AP987" s="100"/>
      <c r="AR987" s="101"/>
      <c r="AW987" s="100"/>
      <c r="AY987" s="100"/>
      <c r="BA987" s="100"/>
    </row>
    <row r="988">
      <c r="J988" s="100"/>
      <c r="L988" s="100"/>
      <c r="P988" s="100"/>
      <c r="R988" s="100"/>
      <c r="T988" s="100"/>
      <c r="X988" s="100"/>
      <c r="Z988" s="100"/>
      <c r="AD988" s="100"/>
      <c r="AF988" s="100"/>
      <c r="AI988" s="100"/>
      <c r="AJ988" s="100"/>
      <c r="AM988" s="100"/>
      <c r="AN988" s="100"/>
      <c r="AP988" s="100"/>
      <c r="AR988" s="101"/>
      <c r="AW988" s="100"/>
      <c r="AY988" s="100"/>
      <c r="BA988" s="100"/>
    </row>
    <row r="989">
      <c r="J989" s="100"/>
      <c r="L989" s="100"/>
      <c r="P989" s="100"/>
      <c r="R989" s="100"/>
      <c r="T989" s="100"/>
      <c r="X989" s="100"/>
      <c r="Z989" s="100"/>
      <c r="AD989" s="100"/>
      <c r="AF989" s="100"/>
      <c r="AI989" s="100"/>
      <c r="AJ989" s="100"/>
      <c r="AM989" s="100"/>
      <c r="AN989" s="100"/>
      <c r="AP989" s="100"/>
      <c r="AR989" s="101"/>
      <c r="AW989" s="100"/>
      <c r="AY989" s="100"/>
      <c r="BA989" s="100"/>
    </row>
    <row r="990">
      <c r="J990" s="100"/>
      <c r="L990" s="100"/>
      <c r="P990" s="100"/>
      <c r="R990" s="100"/>
      <c r="T990" s="100"/>
      <c r="X990" s="100"/>
      <c r="Z990" s="100"/>
      <c r="AD990" s="100"/>
      <c r="AF990" s="100"/>
      <c r="AI990" s="100"/>
      <c r="AJ990" s="100"/>
      <c r="AM990" s="100"/>
      <c r="AN990" s="100"/>
      <c r="AP990" s="100"/>
      <c r="AR990" s="101"/>
      <c r="AW990" s="100"/>
      <c r="AY990" s="100"/>
      <c r="BA990" s="100"/>
    </row>
    <row r="991">
      <c r="J991" s="100"/>
      <c r="L991" s="100"/>
      <c r="P991" s="100"/>
      <c r="R991" s="100"/>
      <c r="T991" s="100"/>
      <c r="X991" s="100"/>
      <c r="Z991" s="100"/>
      <c r="AD991" s="100"/>
      <c r="AF991" s="100"/>
      <c r="AI991" s="100"/>
      <c r="AJ991" s="100"/>
      <c r="AM991" s="100"/>
      <c r="AN991" s="100"/>
      <c r="AP991" s="100"/>
      <c r="AR991" s="101"/>
      <c r="AW991" s="100"/>
      <c r="AY991" s="100"/>
      <c r="BA991" s="100"/>
    </row>
    <row r="992">
      <c r="J992" s="100"/>
      <c r="L992" s="100"/>
      <c r="P992" s="100"/>
      <c r="R992" s="100"/>
      <c r="T992" s="100"/>
      <c r="X992" s="100"/>
      <c r="Z992" s="100"/>
      <c r="AD992" s="100"/>
      <c r="AF992" s="100"/>
      <c r="AI992" s="100"/>
      <c r="AJ992" s="100"/>
      <c r="AM992" s="100"/>
      <c r="AN992" s="100"/>
      <c r="AP992" s="100"/>
      <c r="AR992" s="101"/>
      <c r="AW992" s="100"/>
      <c r="AY992" s="100"/>
      <c r="BA992" s="100"/>
    </row>
    <row r="993">
      <c r="J993" s="100"/>
      <c r="L993" s="100"/>
      <c r="P993" s="100"/>
      <c r="R993" s="100"/>
      <c r="T993" s="100"/>
      <c r="X993" s="100"/>
      <c r="Z993" s="100"/>
      <c r="AD993" s="100"/>
      <c r="AF993" s="100"/>
      <c r="AI993" s="100"/>
      <c r="AJ993" s="100"/>
      <c r="AM993" s="100"/>
      <c r="AN993" s="100"/>
      <c r="AP993" s="100"/>
      <c r="AR993" s="101"/>
      <c r="AW993" s="100"/>
      <c r="AY993" s="100"/>
      <c r="BA993" s="100"/>
    </row>
    <row r="994">
      <c r="J994" s="100"/>
      <c r="L994" s="100"/>
      <c r="P994" s="100"/>
      <c r="R994" s="100"/>
      <c r="T994" s="100"/>
      <c r="X994" s="100"/>
      <c r="Z994" s="100"/>
      <c r="AD994" s="100"/>
      <c r="AF994" s="100"/>
      <c r="AI994" s="100"/>
      <c r="AJ994" s="100"/>
      <c r="AM994" s="100"/>
      <c r="AN994" s="100"/>
      <c r="AP994" s="100"/>
      <c r="AR994" s="101"/>
      <c r="AW994" s="100"/>
      <c r="AY994" s="100"/>
      <c r="BA994" s="100"/>
    </row>
    <row r="995">
      <c r="J995" s="100"/>
      <c r="L995" s="100"/>
      <c r="P995" s="100"/>
      <c r="R995" s="100"/>
      <c r="T995" s="100"/>
      <c r="X995" s="100"/>
      <c r="Z995" s="100"/>
      <c r="AD995" s="100"/>
      <c r="AF995" s="100"/>
      <c r="AI995" s="100"/>
      <c r="AJ995" s="100"/>
      <c r="AM995" s="100"/>
      <c r="AN995" s="100"/>
      <c r="AP995" s="100"/>
      <c r="AR995" s="101"/>
      <c r="AW995" s="100"/>
      <c r="AY995" s="100"/>
      <c r="BA995" s="100"/>
    </row>
    <row r="996">
      <c r="J996" s="100"/>
      <c r="L996" s="100"/>
      <c r="P996" s="100"/>
      <c r="R996" s="100"/>
      <c r="T996" s="100"/>
      <c r="X996" s="100"/>
      <c r="Z996" s="100"/>
      <c r="AD996" s="100"/>
      <c r="AF996" s="100"/>
      <c r="AI996" s="100"/>
      <c r="AJ996" s="100"/>
      <c r="AM996" s="100"/>
      <c r="AN996" s="100"/>
      <c r="AP996" s="100"/>
      <c r="AR996" s="101"/>
      <c r="AW996" s="100"/>
      <c r="AY996" s="100"/>
      <c r="BA996" s="100"/>
    </row>
    <row r="997">
      <c r="J997" s="100"/>
      <c r="L997" s="100"/>
      <c r="P997" s="100"/>
      <c r="R997" s="100"/>
      <c r="T997" s="100"/>
      <c r="X997" s="100"/>
      <c r="Z997" s="100"/>
      <c r="AD997" s="100"/>
      <c r="AF997" s="100"/>
      <c r="AI997" s="100"/>
      <c r="AJ997" s="100"/>
      <c r="AM997" s="100"/>
      <c r="AN997" s="100"/>
      <c r="AP997" s="100"/>
      <c r="AR997" s="101"/>
      <c r="AW997" s="100"/>
      <c r="AY997" s="100"/>
      <c r="BA997" s="100"/>
    </row>
    <row r="998">
      <c r="J998" s="100"/>
      <c r="L998" s="100"/>
      <c r="P998" s="100"/>
      <c r="R998" s="100"/>
      <c r="T998" s="100"/>
      <c r="X998" s="100"/>
      <c r="Z998" s="100"/>
      <c r="AD998" s="100"/>
      <c r="AF998" s="100"/>
      <c r="AI998" s="100"/>
      <c r="AJ998" s="100"/>
      <c r="AM998" s="100"/>
      <c r="AN998" s="100"/>
      <c r="AP998" s="100"/>
      <c r="AR998" s="101"/>
      <c r="AW998" s="100"/>
      <c r="AY998" s="100"/>
      <c r="BA998" s="1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sheetData>
    <row r="1">
      <c r="A1" s="1" t="str">
        <f>IFERROR(__xludf.DUMMYFUNCTION("IMPORTRANGE(""https://docs.google.com/spreadsheets/d/14JAeQLQMy3RX_5HOn66xTBMOy2GVkEa6d2x5BhwqeN0/edit#gid=1882708742"",""2016 Public!A1:D2"")"),"Country")</f>
        <v>Country</v>
      </c>
      <c r="B1" s="1" t="s">
        <v>0</v>
      </c>
      <c r="C1" s="1" t="s">
        <v>1</v>
      </c>
      <c r="D1" s="1" t="s">
        <v>2</v>
      </c>
      <c r="E1" s="2" t="str">
        <f>IFERROR(__xludf.DUMMYFUNCTION("IMPORTRANGE(""https://docs.google.com/spreadsheets/d/14JAeQLQMy3RX_5HOn66xTBMOy2GVkEa6d2x5BhwqeN0/edit#gid=1882708742"",""2016 Public!F1:H2"")"),"Corridor Length (km)")</f>
        <v>Corridor Length (km)</v>
      </c>
      <c r="F1" s="3" t="s">
        <v>4</v>
      </c>
      <c r="G1" s="3" t="s">
        <v>6</v>
      </c>
      <c r="H1" s="5" t="str">
        <f>IFERROR(__xludf.DUMMYFUNCTION("IMPORTRANGE(""https://docs.google.com/spreadsheets/d/14JAeQLQMy3RX_5HOn66xTBMOy2GVkEa6d2x5BhwqeN0/edit#gid=1882708742"",""2016 Public!EP1:FZ2"")"),"BRT Basics")</f>
        <v>BRT Basics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10" t="s">
        <v>14</v>
      </c>
      <c r="P1" s="10" t="s">
        <v>17</v>
      </c>
      <c r="Q1" s="10" t="s">
        <v>18</v>
      </c>
      <c r="R1" s="10" t="s">
        <v>19</v>
      </c>
      <c r="S1" s="10" t="s">
        <v>20</v>
      </c>
      <c r="T1" s="10" t="s">
        <v>21</v>
      </c>
      <c r="U1" s="10" t="s">
        <v>22</v>
      </c>
      <c r="V1" s="12" t="s">
        <v>24</v>
      </c>
      <c r="W1" s="14" t="s">
        <v>28</v>
      </c>
      <c r="X1" s="14" t="s">
        <v>29</v>
      </c>
      <c r="Y1" s="14" t="s">
        <v>30</v>
      </c>
      <c r="Z1" s="14" t="s">
        <v>31</v>
      </c>
      <c r="AA1" s="14" t="s">
        <v>32</v>
      </c>
      <c r="AB1" s="17" t="s">
        <v>327</v>
      </c>
      <c r="AC1" s="19" t="s">
        <v>35</v>
      </c>
      <c r="AD1" s="19" t="s">
        <v>36</v>
      </c>
      <c r="AE1" s="19" t="s">
        <v>37</v>
      </c>
      <c r="AF1" s="19" t="s">
        <v>38</v>
      </c>
      <c r="AG1" s="19" t="s">
        <v>39</v>
      </c>
      <c r="AH1" s="21" t="s">
        <v>328</v>
      </c>
      <c r="AI1" s="23" t="s">
        <v>41</v>
      </c>
      <c r="AJ1" s="23" t="s">
        <v>46</v>
      </c>
      <c r="AK1" s="27" t="s">
        <v>329</v>
      </c>
      <c r="AL1" s="28" t="s">
        <v>53</v>
      </c>
      <c r="AM1" s="28" t="s">
        <v>54</v>
      </c>
      <c r="AN1" s="28" t="s">
        <v>55</v>
      </c>
      <c r="AO1" s="28" t="s">
        <v>56</v>
      </c>
      <c r="AP1" s="28" t="s">
        <v>57</v>
      </c>
      <c r="AQ1" s="28" t="s">
        <v>58</v>
      </c>
      <c r="AR1" s="77" t="s">
        <v>330</v>
      </c>
      <c r="AS1" s="33" t="str">
        <f>IFERROR(__xludf.DUMMYFUNCTION("IMPORTRANGE(""https://docs.google.com/spreadsheets/d/14JAeQLQMy3RX_5HOn66xTBMOy2GVkEa6d2x5BhwqeN0/edit#gid=1882708742"",""2016 Public!GD1:GR2"")"),"Point Deductions")</f>
        <v>Point Deductions</v>
      </c>
      <c r="AT1" s="34" t="s">
        <v>64</v>
      </c>
      <c r="AU1" s="34" t="s">
        <v>66</v>
      </c>
      <c r="AV1" s="34" t="s">
        <v>67</v>
      </c>
      <c r="AW1" s="34" t="s">
        <v>68</v>
      </c>
      <c r="AX1" s="34" t="s">
        <v>70</v>
      </c>
      <c r="AY1" s="34" t="s">
        <v>332</v>
      </c>
      <c r="AZ1" s="34" t="s">
        <v>333</v>
      </c>
      <c r="BA1" s="34" t="s">
        <v>334</v>
      </c>
      <c r="BB1" s="34" t="s">
        <v>335</v>
      </c>
      <c r="BC1" s="34" t="s">
        <v>336</v>
      </c>
      <c r="BD1" s="34" t="s">
        <v>337</v>
      </c>
      <c r="BE1" s="34" t="s">
        <v>338</v>
      </c>
      <c r="BF1" s="3" t="s">
        <v>4</v>
      </c>
      <c r="BG1" s="4" t="s">
        <v>6</v>
      </c>
    </row>
    <row r="2">
      <c r="A2" s="11" t="s">
        <v>49</v>
      </c>
      <c r="B2" s="11" t="s">
        <v>308</v>
      </c>
      <c r="C2" s="11" t="s">
        <v>309</v>
      </c>
      <c r="D2" s="11" t="s">
        <v>310</v>
      </c>
      <c r="E2" s="15">
        <v>8.2</v>
      </c>
      <c r="F2" s="54">
        <v>52.0</v>
      </c>
      <c r="G2" s="57" t="s">
        <v>147</v>
      </c>
      <c r="H2" s="20">
        <v>33.3</v>
      </c>
      <c r="I2" s="22">
        <v>4.0</v>
      </c>
      <c r="J2" s="22">
        <v>8.0</v>
      </c>
      <c r="K2" s="22">
        <v>8.0</v>
      </c>
      <c r="L2" s="22">
        <v>6.3</v>
      </c>
      <c r="M2" s="22">
        <v>7.0</v>
      </c>
      <c r="N2" s="78">
        <v>12.0</v>
      </c>
      <c r="O2" s="79">
        <v>4.0</v>
      </c>
      <c r="P2" s="79">
        <v>0.0</v>
      </c>
      <c r="Q2" s="80">
        <v>3.0</v>
      </c>
      <c r="R2" s="81">
        <v>2.0</v>
      </c>
      <c r="S2" s="81">
        <v>0.0</v>
      </c>
      <c r="T2" s="81">
        <v>2.0</v>
      </c>
      <c r="U2" s="81">
        <v>1.0</v>
      </c>
      <c r="V2" s="82">
        <v>8.0</v>
      </c>
      <c r="W2" s="83">
        <v>0.0</v>
      </c>
      <c r="X2" s="83">
        <v>2.0</v>
      </c>
      <c r="Y2" s="83">
        <v>3.0</v>
      </c>
      <c r="Z2" s="83">
        <v>2.0</v>
      </c>
      <c r="AA2" s="83">
        <v>1.0</v>
      </c>
      <c r="AB2" s="84">
        <v>8.0</v>
      </c>
      <c r="AC2" s="85">
        <v>2.0</v>
      </c>
      <c r="AD2" s="85">
        <v>2.0</v>
      </c>
      <c r="AE2" s="85">
        <v>3.0</v>
      </c>
      <c r="AF2" s="85">
        <v>0.0</v>
      </c>
      <c r="AG2" s="85">
        <v>1.0</v>
      </c>
      <c r="AH2" s="86">
        <v>3.0</v>
      </c>
      <c r="AI2" s="87">
        <v>3.0</v>
      </c>
      <c r="AJ2" s="87">
        <v>0.0</v>
      </c>
      <c r="AK2" s="88">
        <v>4.0</v>
      </c>
      <c r="AL2" s="89">
        <v>0.0</v>
      </c>
      <c r="AM2" s="89">
        <v>3.0</v>
      </c>
      <c r="AN2" s="89">
        <v>1.0</v>
      </c>
      <c r="AO2" s="89">
        <v>0.0</v>
      </c>
      <c r="AP2" s="89">
        <v>0.0</v>
      </c>
      <c r="AQ2" s="89">
        <v>0.0</v>
      </c>
      <c r="AR2" s="90">
        <v>68.3</v>
      </c>
      <c r="AS2" s="91">
        <v>-16.3</v>
      </c>
      <c r="AT2" s="92">
        <v>-3.0</v>
      </c>
      <c r="AU2" s="92">
        <v>0.0</v>
      </c>
      <c r="AV2" s="92">
        <v>-5.0</v>
      </c>
      <c r="AW2" s="92">
        <v>-0.3</v>
      </c>
      <c r="AX2" s="92">
        <v>0.0</v>
      </c>
      <c r="AY2" s="92">
        <v>-3.0</v>
      </c>
      <c r="AZ2" s="92">
        <v>0.0</v>
      </c>
      <c r="BA2" s="92">
        <v>0.0</v>
      </c>
      <c r="BB2" s="92">
        <v>-2.0</v>
      </c>
      <c r="BC2" s="92">
        <v>-1.0</v>
      </c>
      <c r="BD2" s="92">
        <v>-2.0</v>
      </c>
      <c r="BE2" s="93">
        <v>0.0</v>
      </c>
      <c r="BF2" s="74">
        <v>52.0</v>
      </c>
      <c r="BG2" s="76" t="s">
        <v>147</v>
      </c>
    </row>
    <row r="3">
      <c r="A3" s="11" t="str">
        <f>IFERROR(__xludf.DUMMYFUNCTION("IMPORTRANGE(""https://docs.google.com/spreadsheets/d/14JAeQLQMy3RX_5HOn66xTBMOy2GVkEa6d2x5BhwqeN0/edit#gid=1882708742"",""2016 Public!A4:D4"")"),"Brazil")</f>
        <v>Brazil</v>
      </c>
      <c r="B3" s="11" t="s">
        <v>308</v>
      </c>
      <c r="C3" s="11" t="s">
        <v>309</v>
      </c>
      <c r="D3" s="11" t="s">
        <v>311</v>
      </c>
      <c r="E3" s="15">
        <f>IFERROR(__xludf.DUMMYFUNCTION("IMPORTRANGE(""https://docs.google.com/spreadsheets/d/14JAeQLQMy3RX_5HOn66xTBMOy2GVkEa6d2x5BhwqeN0/edit#gid=1882708742"",""2016 Public!F4:H4"")"),"22.8")</f>
        <v>22.8</v>
      </c>
      <c r="F3" s="16">
        <v>64.3</v>
      </c>
      <c r="G3" s="18" t="s">
        <v>202</v>
      </c>
      <c r="H3" s="20">
        <f>IFERROR(__xludf.DUMMYFUNCTION("IMPORTRANGE(""https://docs.google.com/spreadsheets/d/14JAeQLQMy3RX_5HOn66xTBMOy2GVkEa6d2x5BhwqeN0/edit#gid=1882708742"",""2016 Public!EP4:FZ4"")"),"38")</f>
        <v>37.8</v>
      </c>
      <c r="I3" s="22">
        <v>7.8</v>
      </c>
      <c r="J3" s="22">
        <v>8.0</v>
      </c>
      <c r="K3" s="22">
        <v>8.0</v>
      </c>
      <c r="L3" s="22">
        <v>7.0</v>
      </c>
      <c r="M3" s="22">
        <v>7.0</v>
      </c>
      <c r="N3" s="78">
        <v>13.8</v>
      </c>
      <c r="O3" s="79">
        <v>4.0</v>
      </c>
      <c r="P3" s="79">
        <v>2.0</v>
      </c>
      <c r="Q3" s="80">
        <v>3.0</v>
      </c>
      <c r="R3" s="81">
        <v>2.0</v>
      </c>
      <c r="S3" s="81">
        <v>0.0</v>
      </c>
      <c r="T3" s="81">
        <v>1.8</v>
      </c>
      <c r="U3" s="81">
        <v>1.0</v>
      </c>
      <c r="V3" s="82">
        <v>11.0</v>
      </c>
      <c r="W3" s="83">
        <v>3.0</v>
      </c>
      <c r="X3" s="83">
        <v>2.0</v>
      </c>
      <c r="Y3" s="83">
        <v>3.0</v>
      </c>
      <c r="Z3" s="83">
        <v>2.0</v>
      </c>
      <c r="AA3" s="83">
        <v>1.0</v>
      </c>
      <c r="AB3" s="84">
        <v>6.0</v>
      </c>
      <c r="AC3" s="85">
        <v>0.0</v>
      </c>
      <c r="AD3" s="85">
        <v>2.0</v>
      </c>
      <c r="AE3" s="85">
        <v>3.0</v>
      </c>
      <c r="AF3" s="85">
        <v>0.0</v>
      </c>
      <c r="AG3" s="85">
        <v>1.0</v>
      </c>
      <c r="AH3" s="86">
        <v>3.0</v>
      </c>
      <c r="AI3" s="87">
        <v>3.0</v>
      </c>
      <c r="AJ3" s="87">
        <v>0.0</v>
      </c>
      <c r="AK3" s="88">
        <v>4.0</v>
      </c>
      <c r="AL3" s="89">
        <v>0.0</v>
      </c>
      <c r="AM3" s="89">
        <v>3.0</v>
      </c>
      <c r="AN3" s="89">
        <v>1.0</v>
      </c>
      <c r="AO3" s="89">
        <v>0.0</v>
      </c>
      <c r="AP3" s="89">
        <v>0.0</v>
      </c>
      <c r="AQ3" s="89">
        <v>0.0</v>
      </c>
      <c r="AR3" s="90">
        <v>75.6</v>
      </c>
      <c r="AS3" s="91">
        <f>IFERROR(__xludf.DUMMYFUNCTION("IMPORTRANGE(""https://docs.google.com/spreadsheets/d/14JAeQLQMy3RX_5HOn66xTBMOy2GVkEa6d2x5BhwqeN0/edit#gid=1882708742"",""2016 Public!GD4:GR4"")"),"-11.3")</f>
        <v>-11.3</v>
      </c>
      <c r="AT3" s="92">
        <v>0.0</v>
      </c>
      <c r="AU3" s="92">
        <v>0.0</v>
      </c>
      <c r="AV3" s="92">
        <v>-3.0</v>
      </c>
      <c r="AW3" s="92">
        <v>-0.3</v>
      </c>
      <c r="AX3" s="92">
        <v>0.0</v>
      </c>
      <c r="AY3" s="92">
        <v>-4.0</v>
      </c>
      <c r="AZ3" s="92">
        <v>0.0</v>
      </c>
      <c r="BA3" s="92">
        <v>0.0</v>
      </c>
      <c r="BB3" s="92">
        <v>-1.0</v>
      </c>
      <c r="BC3" s="92">
        <v>-1.0</v>
      </c>
      <c r="BD3" s="92">
        <v>-2.0</v>
      </c>
      <c r="BE3" s="93">
        <v>0.0</v>
      </c>
      <c r="BF3" s="16">
        <v>64.3</v>
      </c>
      <c r="BG3" s="56" t="s">
        <v>202</v>
      </c>
    </row>
    <row r="4">
      <c r="A4" s="11" t="str">
        <f>IFERROR(__xludf.DUMMYFUNCTION("IMPORTRANGE(""https://docs.google.com/spreadsheets/d/14JAeQLQMy3RX_5HOn66xTBMOy2GVkEa6d2x5BhwqeN0/edit#gid=1882708742"",""2016 Public!A6:D6"")"),"Brazil")</f>
        <v>Brazil</v>
      </c>
      <c r="B4" s="11" t="s">
        <v>73</v>
      </c>
      <c r="C4" s="11" t="s">
        <v>74</v>
      </c>
      <c r="D4" s="11" t="s">
        <v>312</v>
      </c>
      <c r="E4" s="15">
        <f>IFERROR(__xludf.DUMMYFUNCTION("IMPORTRANGE(""https://docs.google.com/spreadsheets/d/14JAeQLQMy3RX_5HOn66xTBMOy2GVkEa6d2x5BhwqeN0/edit#gid=1882708742"",""2016 Public!F6:H6"")"),"23.0")</f>
        <v>23</v>
      </c>
      <c r="F4" s="24">
        <v>74.7</v>
      </c>
      <c r="G4" s="26" t="s">
        <v>159</v>
      </c>
      <c r="H4" s="20">
        <f>IFERROR(__xludf.DUMMYFUNCTION("IMPORTRANGE(""https://docs.google.com/spreadsheets/d/14JAeQLQMy3RX_5HOn66xTBMOy2GVkEa6d2x5BhwqeN0/edit#gid=1882708742"",""2016 Public!EP6:FZ6"")"),"38")</f>
        <v>38</v>
      </c>
      <c r="I4" s="22">
        <v>8.0</v>
      </c>
      <c r="J4" s="22">
        <v>8.0</v>
      </c>
      <c r="K4" s="22">
        <v>8.0</v>
      </c>
      <c r="L4" s="22">
        <v>7.0</v>
      </c>
      <c r="M4" s="22">
        <v>7.0</v>
      </c>
      <c r="N4" s="78">
        <v>17.0</v>
      </c>
      <c r="O4" s="79">
        <v>4.0</v>
      </c>
      <c r="P4" s="79">
        <v>3.0</v>
      </c>
      <c r="Q4" s="80">
        <v>3.0</v>
      </c>
      <c r="R4" s="81">
        <v>0.0</v>
      </c>
      <c r="S4" s="81">
        <v>3.0</v>
      </c>
      <c r="T4" s="81">
        <v>2.0</v>
      </c>
      <c r="U4" s="81">
        <v>2.0</v>
      </c>
      <c r="V4" s="82">
        <v>12.0</v>
      </c>
      <c r="W4" s="83">
        <v>3.0</v>
      </c>
      <c r="X4" s="83">
        <v>2.0</v>
      </c>
      <c r="Y4" s="83">
        <v>3.0</v>
      </c>
      <c r="Z4" s="83">
        <v>2.0</v>
      </c>
      <c r="AA4" s="83">
        <v>2.0</v>
      </c>
      <c r="AB4" s="84">
        <v>9.0</v>
      </c>
      <c r="AC4" s="85">
        <v>1.0</v>
      </c>
      <c r="AD4" s="85">
        <v>3.0</v>
      </c>
      <c r="AE4" s="85">
        <v>3.0</v>
      </c>
      <c r="AF4" s="85">
        <v>1.0</v>
      </c>
      <c r="AG4" s="85">
        <v>1.0</v>
      </c>
      <c r="AH4" s="86">
        <v>4.0</v>
      </c>
      <c r="AI4" s="87">
        <v>3.0</v>
      </c>
      <c r="AJ4" s="87">
        <v>1.0</v>
      </c>
      <c r="AK4" s="88">
        <v>7.5</v>
      </c>
      <c r="AL4" s="89">
        <v>3.0</v>
      </c>
      <c r="AM4" s="89">
        <v>3.0</v>
      </c>
      <c r="AN4" s="89">
        <v>0.5</v>
      </c>
      <c r="AO4" s="89">
        <v>1.0</v>
      </c>
      <c r="AP4" s="89">
        <v>0.0</v>
      </c>
      <c r="AQ4" s="89">
        <v>0.0</v>
      </c>
      <c r="AR4" s="90">
        <v>87.5</v>
      </c>
      <c r="AS4" s="91">
        <f>IFERROR(__xludf.DUMMYFUNCTION("IMPORTRANGE(""https://docs.google.com/spreadsheets/d/14JAeQLQMy3RX_5HOn66xTBMOy2GVkEa6d2x5BhwqeN0/edit#gid=1882708742"",""2016 Public!GD6:GR6"")"),"-12.8")</f>
        <v>-12.8</v>
      </c>
      <c r="AT4" s="92">
        <v>0.0</v>
      </c>
      <c r="AU4" s="92">
        <v>0.0</v>
      </c>
      <c r="AV4" s="92">
        <v>0.0</v>
      </c>
      <c r="AW4" s="92">
        <v>-2.8</v>
      </c>
      <c r="AX4" s="92">
        <v>-5.0</v>
      </c>
      <c r="AY4" s="92">
        <v>-3.0</v>
      </c>
      <c r="AZ4" s="92">
        <v>-1.0</v>
      </c>
      <c r="BA4" s="92">
        <v>0.0</v>
      </c>
      <c r="BB4" s="92">
        <v>0.0</v>
      </c>
      <c r="BC4" s="92">
        <v>0.0</v>
      </c>
      <c r="BD4" s="92">
        <v>0.0</v>
      </c>
      <c r="BE4" s="93">
        <v>-1.0</v>
      </c>
      <c r="BF4" s="24">
        <v>74.7</v>
      </c>
      <c r="BG4" s="58" t="s">
        <v>159</v>
      </c>
    </row>
    <row r="5">
      <c r="A5" s="11" t="str">
        <f>IFERROR(__xludf.DUMMYFUNCTION("IMPORTRANGE(""https://docs.google.com/spreadsheets/d/14JAeQLQMy3RX_5HOn66xTBMOy2GVkEa6d2x5BhwqeN0/edit#gid=1882708742"",""2016 Public!A8:D8"")"),"Brazil")</f>
        <v>Brazil</v>
      </c>
      <c r="B5" s="11" t="s">
        <v>313</v>
      </c>
      <c r="C5" s="11" t="s">
        <v>314</v>
      </c>
      <c r="D5" s="11" t="s">
        <v>315</v>
      </c>
      <c r="E5" s="15">
        <f>IFERROR(__xludf.DUMMYFUNCTION("IMPORTRANGE(""https://docs.google.com/spreadsheets/d/14JAeQLQMy3RX_5HOn66xTBMOy2GVkEa6d2x5BhwqeN0/edit#gid=1882708742"",""2016 Public!F8:H8"")"),"5.1")</f>
        <v>5.1</v>
      </c>
      <c r="F5" s="24">
        <v>72.4</v>
      </c>
      <c r="G5" s="26" t="s">
        <v>159</v>
      </c>
      <c r="H5" s="20">
        <f>IFERROR(__xludf.DUMMYFUNCTION("IMPORTRANGE(""https://docs.google.com/spreadsheets/d/14JAeQLQMy3RX_5HOn66xTBMOy2GVkEa6d2x5BhwqeN0/edit#gid=1882708742"",""2016 Public!EP8:FZ8"")"),"38")</f>
        <v>38</v>
      </c>
      <c r="I5" s="22">
        <v>8.0</v>
      </c>
      <c r="J5" s="22">
        <v>8.0</v>
      </c>
      <c r="K5" s="22">
        <v>8.0</v>
      </c>
      <c r="L5" s="22">
        <v>7.0</v>
      </c>
      <c r="M5" s="22">
        <v>7.0</v>
      </c>
      <c r="N5" s="78">
        <v>15.0</v>
      </c>
      <c r="O5" s="79">
        <v>4.0</v>
      </c>
      <c r="P5" s="79">
        <v>0.0</v>
      </c>
      <c r="Q5" s="80">
        <v>3.0</v>
      </c>
      <c r="R5" s="81">
        <v>2.0</v>
      </c>
      <c r="S5" s="81">
        <v>3.0</v>
      </c>
      <c r="T5" s="81">
        <v>2.0</v>
      </c>
      <c r="U5" s="81">
        <v>1.0</v>
      </c>
      <c r="V5" s="82">
        <v>6.0</v>
      </c>
      <c r="W5" s="83">
        <v>0.0</v>
      </c>
      <c r="X5" s="83">
        <v>2.0</v>
      </c>
      <c r="Y5" s="83">
        <v>2.0</v>
      </c>
      <c r="Z5" s="83">
        <v>2.0</v>
      </c>
      <c r="AA5" s="83">
        <v>0.0</v>
      </c>
      <c r="AB5" s="84">
        <v>8.4</v>
      </c>
      <c r="AC5" s="85">
        <v>2.0</v>
      </c>
      <c r="AD5" s="85">
        <v>2.2</v>
      </c>
      <c r="AE5" s="85">
        <v>3.0</v>
      </c>
      <c r="AF5" s="85">
        <v>0.2</v>
      </c>
      <c r="AG5" s="85">
        <v>1.0</v>
      </c>
      <c r="AH5" s="86">
        <v>5.0</v>
      </c>
      <c r="AI5" s="87">
        <v>3.0</v>
      </c>
      <c r="AJ5" s="87">
        <v>2.0</v>
      </c>
      <c r="AK5" s="88">
        <v>10.0</v>
      </c>
      <c r="AL5" s="89">
        <v>3.0</v>
      </c>
      <c r="AM5" s="89">
        <v>3.0</v>
      </c>
      <c r="AN5" s="89">
        <v>4.0</v>
      </c>
      <c r="AO5" s="89">
        <v>0.0</v>
      </c>
      <c r="AP5" s="89">
        <v>0.0</v>
      </c>
      <c r="AQ5" s="89">
        <v>0.0</v>
      </c>
      <c r="AR5" s="90">
        <v>82.4</v>
      </c>
      <c r="AS5" s="91">
        <f>IFERROR(__xludf.DUMMYFUNCTION("IMPORTRANGE(""https://docs.google.com/spreadsheets/d/14JAeQLQMy3RX_5HOn66xTBMOy2GVkEa6d2x5BhwqeN0/edit#gid=1882708742"",""2016 Public!GD8:GR8"")"),"-10")</f>
        <v>-10</v>
      </c>
      <c r="AT5" s="92">
        <v>-6.0</v>
      </c>
      <c r="AU5" s="92">
        <v>0.0</v>
      </c>
      <c r="AV5" s="92">
        <v>0.0</v>
      </c>
      <c r="AW5" s="92">
        <v>0.0</v>
      </c>
      <c r="AX5" s="92">
        <v>0.0</v>
      </c>
      <c r="AY5" s="92">
        <v>-2.0</v>
      </c>
      <c r="AZ5" s="92">
        <v>0.0</v>
      </c>
      <c r="BA5" s="92">
        <v>0.0</v>
      </c>
      <c r="BB5" s="92">
        <v>-2.0</v>
      </c>
      <c r="BC5" s="92">
        <v>0.0</v>
      </c>
      <c r="BD5" s="92">
        <v>0.0</v>
      </c>
      <c r="BE5" s="93">
        <v>0.0</v>
      </c>
      <c r="BF5" s="24">
        <v>72.4</v>
      </c>
      <c r="BG5" s="58" t="s">
        <v>159</v>
      </c>
    </row>
    <row r="6">
      <c r="A6" s="11" t="str">
        <f>IFERROR(__xludf.DUMMYFUNCTION("IMPORTRANGE(""https://docs.google.com/spreadsheets/d/14JAeQLQMy3RX_5HOn66xTBMOy2GVkEa6d2x5BhwqeN0/edit#gid=1882708742"",""2016 Public!A10:D10"")"),"Colombia")</f>
        <v>Colombia</v>
      </c>
      <c r="B6" s="11" t="s">
        <v>316</v>
      </c>
      <c r="C6" s="11" t="s">
        <v>317</v>
      </c>
      <c r="D6" s="11" t="s">
        <v>318</v>
      </c>
      <c r="E6" s="15">
        <f>IFERROR(__xludf.DUMMYFUNCTION("IMPORTRANGE(""https://docs.google.com/spreadsheets/d/14JAeQLQMy3RX_5HOn66xTBMOy2GVkEa6d2x5BhwqeN0/edit#gid=1882708742"",""2016 Public!F10:H10"")"),"7.5")</f>
        <v>7.5</v>
      </c>
      <c r="F6" s="24">
        <v>74.5</v>
      </c>
      <c r="G6" s="26" t="s">
        <v>159</v>
      </c>
      <c r="H6" s="20">
        <f>IFERROR(__xludf.DUMMYFUNCTION("IMPORTRANGE(""https://docs.google.com/spreadsheets/d/14JAeQLQMy3RX_5HOn66xTBMOy2GVkEa6d2x5BhwqeN0/edit#gid=1882708742"",""2016 Public!EP10:FZ10"")"),"38")</f>
        <v>37.5</v>
      </c>
      <c r="I6" s="22">
        <v>8.0</v>
      </c>
      <c r="J6" s="22">
        <v>8.0</v>
      </c>
      <c r="K6" s="22">
        <v>8.0</v>
      </c>
      <c r="L6" s="22">
        <v>6.5</v>
      </c>
      <c r="M6" s="22">
        <v>7.0</v>
      </c>
      <c r="N6" s="78">
        <v>14.0</v>
      </c>
      <c r="O6" s="79">
        <v>4.0</v>
      </c>
      <c r="P6" s="79">
        <v>0.0</v>
      </c>
      <c r="Q6" s="80">
        <v>2.0</v>
      </c>
      <c r="R6" s="81">
        <v>2.0</v>
      </c>
      <c r="S6" s="81">
        <v>3.0</v>
      </c>
      <c r="T6" s="81">
        <v>1.0</v>
      </c>
      <c r="U6" s="81">
        <v>2.0</v>
      </c>
      <c r="V6" s="82">
        <v>10.0</v>
      </c>
      <c r="W6" s="83">
        <v>3.0</v>
      </c>
      <c r="X6" s="83">
        <v>0.0</v>
      </c>
      <c r="Y6" s="83">
        <v>3.0</v>
      </c>
      <c r="Z6" s="83">
        <v>2.0</v>
      </c>
      <c r="AA6" s="83">
        <v>2.0</v>
      </c>
      <c r="AB6" s="84">
        <v>10.0</v>
      </c>
      <c r="AC6" s="85">
        <v>2.0</v>
      </c>
      <c r="AD6" s="85">
        <v>3.0</v>
      </c>
      <c r="AE6" s="85">
        <v>3.0</v>
      </c>
      <c r="AF6" s="85">
        <v>1.0</v>
      </c>
      <c r="AG6" s="85">
        <v>1.0</v>
      </c>
      <c r="AH6" s="86">
        <v>4.0</v>
      </c>
      <c r="AI6" s="87">
        <v>3.0</v>
      </c>
      <c r="AJ6" s="87">
        <v>1.0</v>
      </c>
      <c r="AK6" s="88">
        <v>8.0</v>
      </c>
      <c r="AL6" s="89">
        <v>2.0</v>
      </c>
      <c r="AM6" s="89">
        <v>3.0</v>
      </c>
      <c r="AN6" s="89">
        <v>3.0</v>
      </c>
      <c r="AO6" s="89">
        <v>0.0</v>
      </c>
      <c r="AP6" s="89">
        <v>0.0</v>
      </c>
      <c r="AQ6" s="89">
        <v>0.0</v>
      </c>
      <c r="AR6" s="90">
        <v>83.5</v>
      </c>
      <c r="AS6" s="91">
        <f>IFERROR(__xludf.DUMMYFUNCTION("IMPORTRANGE(""https://docs.google.com/spreadsheets/d/14JAeQLQMy3RX_5HOn66xTBMOy2GVkEa6d2x5BhwqeN0/edit#gid=1882708742"",""2016 Public!GD10:GR10"")"),"-9")</f>
        <v>-9</v>
      </c>
      <c r="AT6" s="92">
        <v>0.0</v>
      </c>
      <c r="AU6" s="92">
        <v>0.0</v>
      </c>
      <c r="AV6" s="92">
        <v>-1.0</v>
      </c>
      <c r="AW6" s="92">
        <v>0.0</v>
      </c>
      <c r="AX6" s="92">
        <v>-5.0</v>
      </c>
      <c r="AY6" s="92">
        <v>0.0</v>
      </c>
      <c r="AZ6" s="92">
        <v>-3.0</v>
      </c>
      <c r="BA6" s="92">
        <v>0.0</v>
      </c>
      <c r="BB6" s="92">
        <v>0.0</v>
      </c>
      <c r="BC6" s="92">
        <v>0.0</v>
      </c>
      <c r="BD6" s="92">
        <v>0.0</v>
      </c>
      <c r="BE6" s="93">
        <v>0.0</v>
      </c>
      <c r="BF6" s="24">
        <v>74.5</v>
      </c>
      <c r="BG6" s="58" t="s">
        <v>159</v>
      </c>
    </row>
    <row r="7">
      <c r="A7" s="11" t="str">
        <f>IFERROR(__xludf.DUMMYFUNCTION("IMPORTRANGE(""https://docs.google.com/spreadsheets/d/14JAeQLQMy3RX_5HOn66xTBMOy2GVkEa6d2x5BhwqeN0/edit#gid=1882708742"",""2016 Public!A12:D12"")"),"Colombia")</f>
        <v>Colombia</v>
      </c>
      <c r="B7" s="11" t="s">
        <v>319</v>
      </c>
      <c r="C7" s="11"/>
      <c r="D7" s="11" t="s">
        <v>320</v>
      </c>
      <c r="E7" s="15">
        <f>IFERROR(__xludf.DUMMYFUNCTION("IMPORTRANGE(""https://docs.google.com/spreadsheets/d/14JAeQLQMy3RX_5HOn66xTBMOy2GVkEa6d2x5BhwqeN0/edit#gid=1882708742"",""2016 Public!F12:H12"")"),"10.5")</f>
        <v>10.5</v>
      </c>
      <c r="F7" s="16">
        <v>80.7</v>
      </c>
      <c r="G7" s="18" t="s">
        <v>159</v>
      </c>
      <c r="H7" s="20">
        <f>IFERROR(__xludf.DUMMYFUNCTION("IMPORTRANGE(""https://docs.google.com/spreadsheets/d/14JAeQLQMy3RX_5HOn66xTBMOy2GVkEa6d2x5BhwqeN0/edit#gid=1882708742"",""2016 Public!EP12:FZ12"")"),"37")</f>
        <v>37.2</v>
      </c>
      <c r="I7" s="22">
        <v>7.7</v>
      </c>
      <c r="J7" s="22">
        <v>8.0</v>
      </c>
      <c r="K7" s="22">
        <v>8.0</v>
      </c>
      <c r="L7" s="22">
        <v>6.5</v>
      </c>
      <c r="M7" s="22">
        <v>7.0</v>
      </c>
      <c r="N7" s="78">
        <v>18.5</v>
      </c>
      <c r="O7" s="79">
        <v>4.0</v>
      </c>
      <c r="P7" s="79">
        <v>3.0</v>
      </c>
      <c r="Q7" s="80">
        <v>3.0</v>
      </c>
      <c r="R7" s="81">
        <v>2.0</v>
      </c>
      <c r="S7" s="81">
        <v>3.0</v>
      </c>
      <c r="T7" s="81">
        <v>1.5</v>
      </c>
      <c r="U7" s="81">
        <v>2.0</v>
      </c>
      <c r="V7" s="82">
        <v>13.0</v>
      </c>
      <c r="W7" s="83">
        <v>3.0</v>
      </c>
      <c r="X7" s="83">
        <v>3.0</v>
      </c>
      <c r="Y7" s="83">
        <v>3.0</v>
      </c>
      <c r="Z7" s="83">
        <v>2.0</v>
      </c>
      <c r="AA7" s="83">
        <v>2.0</v>
      </c>
      <c r="AB7" s="84">
        <v>10.0</v>
      </c>
      <c r="AC7" s="85">
        <v>2.0</v>
      </c>
      <c r="AD7" s="85">
        <v>3.0</v>
      </c>
      <c r="AE7" s="85">
        <v>3.0</v>
      </c>
      <c r="AF7" s="85">
        <v>1.0</v>
      </c>
      <c r="AG7" s="85">
        <v>1.0</v>
      </c>
      <c r="AH7" s="86">
        <v>3.0</v>
      </c>
      <c r="AI7" s="87">
        <v>3.0</v>
      </c>
      <c r="AJ7" s="87">
        <v>0.0</v>
      </c>
      <c r="AK7" s="88">
        <v>5.0</v>
      </c>
      <c r="AL7" s="89">
        <v>2.0</v>
      </c>
      <c r="AM7" s="89">
        <v>0.0</v>
      </c>
      <c r="AN7" s="89">
        <v>3.0</v>
      </c>
      <c r="AO7" s="89">
        <v>0.0</v>
      </c>
      <c r="AP7" s="89">
        <v>0.0</v>
      </c>
      <c r="AQ7" s="89">
        <v>0.0</v>
      </c>
      <c r="AR7" s="90">
        <v>86.7</v>
      </c>
      <c r="AS7" s="91">
        <f>IFERROR(__xludf.DUMMYFUNCTION("IMPORTRANGE(""https://docs.google.com/spreadsheets/d/14JAeQLQMy3RX_5HOn66xTBMOy2GVkEa6d2x5BhwqeN0/edit#gid=1882708742"",""2016 Public!GD12:GR12"")"),"-6")</f>
        <v>-6</v>
      </c>
      <c r="AT7" s="92">
        <v>0.0</v>
      </c>
      <c r="AU7" s="92">
        <v>0.0</v>
      </c>
      <c r="AV7" s="92">
        <v>0.0</v>
      </c>
      <c r="AW7" s="92">
        <v>0.0</v>
      </c>
      <c r="AX7" s="92">
        <v>-1.0</v>
      </c>
      <c r="AY7" s="92">
        <v>-1.0</v>
      </c>
      <c r="AZ7" s="92">
        <v>0.0</v>
      </c>
      <c r="BA7" s="92">
        <v>0.0</v>
      </c>
      <c r="BB7" s="92">
        <v>0.0</v>
      </c>
      <c r="BC7" s="92">
        <v>0.0</v>
      </c>
      <c r="BD7" s="92">
        <v>-4.0</v>
      </c>
      <c r="BE7" s="93">
        <v>0.0</v>
      </c>
      <c r="BF7" s="16">
        <v>80.7</v>
      </c>
      <c r="BG7" s="56" t="s">
        <v>159</v>
      </c>
    </row>
    <row r="8">
      <c r="A8" s="11" t="str">
        <f>IFERROR(__xludf.DUMMYFUNCTION("IMPORTRANGE(""https://docs.google.com/spreadsheets/d/14JAeQLQMy3RX_5HOn66xTBMOy2GVkEa6d2x5BhwqeN0/edit#gid=1882708742"",""2016 Public!A14:D14"")"),"India")</f>
        <v>India</v>
      </c>
      <c r="B8" s="11" t="s">
        <v>321</v>
      </c>
      <c r="C8" s="11" t="s">
        <v>322</v>
      </c>
      <c r="D8" s="11" t="s">
        <v>323</v>
      </c>
      <c r="E8" s="15">
        <f>IFERROR(__xludf.DUMMYFUNCTION("IMPORTRANGE(""https://docs.google.com/spreadsheets/d/14JAeQLQMy3RX_5HOn66xTBMOy2GVkEa6d2x5BhwqeN0/edit#gid=1882708742"",""2016 Public!F14:H14"")"),"11.5")</f>
        <v>11.45</v>
      </c>
      <c r="F8" s="54">
        <v>67.7</v>
      </c>
      <c r="G8" s="57" t="s">
        <v>202</v>
      </c>
      <c r="H8" s="20">
        <f>IFERROR(__xludf.DUMMYFUNCTION("IMPORTRANGE(""https://docs.google.com/spreadsheets/d/14JAeQLQMy3RX_5HOn66xTBMOy2GVkEa6d2x5BhwqeN0/edit#gid=1882708742"",""2016 Public!EP14:FZ14"")"),"32")</f>
        <v>31.6</v>
      </c>
      <c r="I8" s="22">
        <v>7.8</v>
      </c>
      <c r="J8" s="22">
        <v>7.8</v>
      </c>
      <c r="K8" s="22">
        <v>8.0</v>
      </c>
      <c r="L8" s="22">
        <v>1.0</v>
      </c>
      <c r="M8" s="22">
        <v>7.0</v>
      </c>
      <c r="N8" s="78">
        <v>9.0</v>
      </c>
      <c r="O8" s="79">
        <v>0.0</v>
      </c>
      <c r="P8" s="79">
        <v>0.0</v>
      </c>
      <c r="Q8" s="80">
        <v>2.0</v>
      </c>
      <c r="R8" s="81">
        <v>2.0</v>
      </c>
      <c r="S8" s="81">
        <v>3.0</v>
      </c>
      <c r="T8" s="81">
        <v>1.0</v>
      </c>
      <c r="U8" s="81">
        <v>1.0</v>
      </c>
      <c r="V8" s="82">
        <v>10.1</v>
      </c>
      <c r="W8" s="83">
        <v>2.1</v>
      </c>
      <c r="X8" s="83">
        <v>1.0</v>
      </c>
      <c r="Y8" s="83">
        <v>3.0</v>
      </c>
      <c r="Z8" s="83">
        <v>2.0</v>
      </c>
      <c r="AA8" s="83">
        <v>2.0</v>
      </c>
      <c r="AB8" s="84">
        <v>10.0</v>
      </c>
      <c r="AC8" s="85">
        <v>2.0</v>
      </c>
      <c r="AD8" s="85">
        <v>3.0</v>
      </c>
      <c r="AE8" s="85">
        <v>3.0</v>
      </c>
      <c r="AF8" s="85">
        <v>1.0</v>
      </c>
      <c r="AG8" s="85">
        <v>1.0</v>
      </c>
      <c r="AH8" s="86">
        <v>4.0</v>
      </c>
      <c r="AI8" s="87">
        <v>3.0</v>
      </c>
      <c r="AJ8" s="87">
        <v>1.0</v>
      </c>
      <c r="AK8" s="88">
        <v>6.0</v>
      </c>
      <c r="AL8" s="89">
        <v>1.0</v>
      </c>
      <c r="AM8" s="89">
        <v>2.0</v>
      </c>
      <c r="AN8" s="89">
        <v>3.0</v>
      </c>
      <c r="AO8" s="89">
        <v>0.0</v>
      </c>
      <c r="AP8" s="89">
        <v>0.0</v>
      </c>
      <c r="AQ8" s="89">
        <v>0.0</v>
      </c>
      <c r="AR8" s="90">
        <v>70.7</v>
      </c>
      <c r="AS8" s="91">
        <f>IFERROR(__xludf.DUMMYFUNCTION("IMPORTRANGE(""https://docs.google.com/spreadsheets/d/14JAeQLQMy3RX_5HOn66xTBMOy2GVkEa6d2x5BhwqeN0/edit#gid=1882708742"",""2016 Public!GD14:GR14"")"),"-3")</f>
        <v>-3</v>
      </c>
      <c r="AT8" s="92">
        <v>-3.0</v>
      </c>
      <c r="AU8" s="92">
        <v>0.0</v>
      </c>
      <c r="AV8" s="92">
        <v>0.0</v>
      </c>
      <c r="AW8" s="92">
        <v>0.0</v>
      </c>
      <c r="AX8" s="92">
        <v>0.0</v>
      </c>
      <c r="AY8" s="92">
        <v>0.0</v>
      </c>
      <c r="AZ8" s="92">
        <v>0.0</v>
      </c>
      <c r="BA8" s="92">
        <v>0.0</v>
      </c>
      <c r="BB8" s="92">
        <v>0.0</v>
      </c>
      <c r="BC8" s="92">
        <v>0.0</v>
      </c>
      <c r="BD8" s="92">
        <v>0.0</v>
      </c>
      <c r="BE8" s="93">
        <v>0.0</v>
      </c>
      <c r="BF8" s="74">
        <v>67.7</v>
      </c>
      <c r="BG8" s="76" t="s">
        <v>202</v>
      </c>
    </row>
    <row r="9">
      <c r="A9" s="11" t="str">
        <f>IFERROR(__xludf.DUMMYFUNCTION("IMPORTRANGE(""https://docs.google.com/spreadsheets/d/14JAeQLQMy3RX_5HOn66xTBMOy2GVkEa6d2x5BhwqeN0/edit#gid=1882708742"",""2016 Public!A16:D16"")"),"India")</f>
        <v>India</v>
      </c>
      <c r="B9" s="11" t="s">
        <v>324</v>
      </c>
      <c r="C9" s="11" t="s">
        <v>325</v>
      </c>
      <c r="D9" s="11" t="s">
        <v>326</v>
      </c>
      <c r="E9" s="15">
        <f>IFERROR(__xludf.DUMMYFUNCTION("IMPORTRANGE(""https://docs.google.com/spreadsheets/d/14JAeQLQMy3RX_5HOn66xTBMOy2GVkEa6d2x5BhwqeN0/edit#gid=1882708742"",""2016 Public!F16:H16"")"),"14.5")</f>
        <v>14.5</v>
      </c>
      <c r="F9" s="24">
        <v>43.0</v>
      </c>
      <c r="G9" s="26" t="s">
        <v>147</v>
      </c>
      <c r="H9" s="20">
        <f>IFERROR(__xludf.DUMMYFUNCTION("IMPORTRANGE(""https://docs.google.com/spreadsheets/d/14JAeQLQMy3RX_5HOn66xTBMOy2GVkEa6d2x5BhwqeN0/edit#gid=1882708742"",""2016 Public!EP16:FZ16"")"),"23")</f>
        <v>23</v>
      </c>
      <c r="I9" s="22">
        <v>8.0</v>
      </c>
      <c r="J9" s="22">
        <v>8.0</v>
      </c>
      <c r="K9" s="22">
        <v>0.0</v>
      </c>
      <c r="L9" s="22">
        <v>0.0</v>
      </c>
      <c r="M9" s="22">
        <v>7.0</v>
      </c>
      <c r="N9" s="78">
        <v>12.0</v>
      </c>
      <c r="O9" s="79">
        <v>4.0</v>
      </c>
      <c r="P9" s="79">
        <v>0.0</v>
      </c>
      <c r="Q9" s="80">
        <v>2.0</v>
      </c>
      <c r="R9" s="81">
        <v>2.0</v>
      </c>
      <c r="S9" s="81">
        <v>0.0</v>
      </c>
      <c r="T9" s="81">
        <v>2.0</v>
      </c>
      <c r="U9" s="81">
        <v>2.0</v>
      </c>
      <c r="V9" s="82">
        <v>7.0</v>
      </c>
      <c r="W9" s="83">
        <v>0.0</v>
      </c>
      <c r="X9" s="83">
        <v>0.0</v>
      </c>
      <c r="Y9" s="83">
        <v>3.0</v>
      </c>
      <c r="Z9" s="83">
        <v>2.0</v>
      </c>
      <c r="AA9" s="83">
        <v>2.0</v>
      </c>
      <c r="AB9" s="84">
        <v>7.0</v>
      </c>
      <c r="AC9" s="85">
        <v>0.0</v>
      </c>
      <c r="AD9" s="85">
        <v>2.0</v>
      </c>
      <c r="AE9" s="85">
        <v>3.0</v>
      </c>
      <c r="AF9" s="85">
        <v>1.0</v>
      </c>
      <c r="AG9" s="85">
        <v>1.0</v>
      </c>
      <c r="AH9" s="86">
        <v>3.0</v>
      </c>
      <c r="AI9" s="87">
        <v>1.0</v>
      </c>
      <c r="AJ9" s="87">
        <v>2.0</v>
      </c>
      <c r="AK9" s="88">
        <v>3.0</v>
      </c>
      <c r="AL9" s="89">
        <v>1.0</v>
      </c>
      <c r="AM9" s="89">
        <v>2.0</v>
      </c>
      <c r="AN9" s="89">
        <v>0.0</v>
      </c>
      <c r="AO9" s="89">
        <v>0.0</v>
      </c>
      <c r="AP9" s="89">
        <v>0.0</v>
      </c>
      <c r="AQ9" s="89">
        <v>0.0</v>
      </c>
      <c r="AR9" s="90">
        <v>55.0</v>
      </c>
      <c r="AS9" s="91">
        <f>IFERROR(__xludf.DUMMYFUNCTION("IMPORTRANGE(""https://docs.google.com/spreadsheets/d/14JAeQLQMy3RX_5HOn66xTBMOy2GVkEa6d2x5BhwqeN0/edit#gid=1882708742"",""2016 Public!GD16:GR16"")"),"-12")</f>
        <v>-12</v>
      </c>
      <c r="AT9" s="92">
        <v>0.0</v>
      </c>
      <c r="AU9" s="92">
        <v>0.0</v>
      </c>
      <c r="AV9" s="92">
        <v>0.0</v>
      </c>
      <c r="AW9" s="92">
        <v>-4.5</v>
      </c>
      <c r="AX9" s="92">
        <v>-1.0</v>
      </c>
      <c r="AY9" s="92">
        <v>-2.5</v>
      </c>
      <c r="AZ9" s="92">
        <v>0.0</v>
      </c>
      <c r="BA9" s="92">
        <v>0.0</v>
      </c>
      <c r="BB9" s="92">
        <v>0.0</v>
      </c>
      <c r="BC9" s="92">
        <v>-2.0</v>
      </c>
      <c r="BD9" s="92">
        <v>0.0</v>
      </c>
      <c r="BE9" s="93">
        <v>-2.0</v>
      </c>
      <c r="BF9" s="24">
        <v>43.0</v>
      </c>
      <c r="BG9" s="58" t="s">
        <v>147</v>
      </c>
    </row>
    <row r="10">
      <c r="A10" s="11" t="str">
        <f>IFERROR(__xludf.DUMMYFUNCTION("IMPORTRANGE(""https://docs.google.com/spreadsheets/d/14JAeQLQMy3RX_5HOn66xTBMOy2GVkEa6d2x5BhwqeN0/edit#gid=1882708742"",""2016 Public!A18:D18"")"),"United States")</f>
        <v>United States</v>
      </c>
      <c r="B10" s="11" t="s">
        <v>339</v>
      </c>
      <c r="C10" s="11" t="s">
        <v>340</v>
      </c>
      <c r="D10" s="11" t="s">
        <v>341</v>
      </c>
      <c r="E10" s="15">
        <f>IFERROR(__xludf.DUMMYFUNCTION("IMPORTRANGE(""https://docs.google.com/spreadsheets/d/14JAeQLQMy3RX_5HOn66xTBMOy2GVkEa6d2x5BhwqeN0/edit#gid=1882708742"",""2016 Public!F18:H18"")"),"15.0")</f>
        <v>15</v>
      </c>
      <c r="F10" s="24">
        <v>79.2</v>
      </c>
      <c r="G10" s="26" t="s">
        <v>159</v>
      </c>
      <c r="H10" s="20">
        <f>IFERROR(__xludf.DUMMYFUNCTION("IMPORTRANGE(""https://docs.google.com/spreadsheets/d/14JAeQLQMy3RX_5HOn66xTBMOy2GVkEa6d2x5BhwqeN0/edit#gid=1882708742"",""2016 Public!EP18:FZ18"")"),"36")</f>
        <v>35.6</v>
      </c>
      <c r="I10" s="22">
        <v>8.0</v>
      </c>
      <c r="J10" s="22">
        <v>8.0</v>
      </c>
      <c r="K10" s="22">
        <v>5.6</v>
      </c>
      <c r="L10" s="22">
        <v>7.0</v>
      </c>
      <c r="M10" s="22">
        <v>7.0</v>
      </c>
      <c r="N10" s="78">
        <v>15.0</v>
      </c>
      <c r="O10" s="79">
        <v>4.0</v>
      </c>
      <c r="P10" s="79">
        <v>3.0</v>
      </c>
      <c r="Q10" s="80">
        <v>2.0</v>
      </c>
      <c r="R10" s="81">
        <v>2.0</v>
      </c>
      <c r="S10" s="81">
        <v>0.0</v>
      </c>
      <c r="T10" s="81">
        <v>2.0</v>
      </c>
      <c r="U10" s="81">
        <v>2.0</v>
      </c>
      <c r="V10" s="82">
        <v>10.0</v>
      </c>
      <c r="W10" s="83">
        <v>3.0</v>
      </c>
      <c r="X10" s="83">
        <v>3.0</v>
      </c>
      <c r="Y10" s="83">
        <v>3.0</v>
      </c>
      <c r="Z10" s="83">
        <v>0.0</v>
      </c>
      <c r="AA10" s="83">
        <v>1.0</v>
      </c>
      <c r="AB10" s="84">
        <v>7.6</v>
      </c>
      <c r="AC10" s="85">
        <v>2.0</v>
      </c>
      <c r="AD10" s="85">
        <v>2.0</v>
      </c>
      <c r="AE10" s="85">
        <v>2.6</v>
      </c>
      <c r="AF10" s="85">
        <v>1.0</v>
      </c>
      <c r="AG10" s="85">
        <v>0.0</v>
      </c>
      <c r="AH10" s="86">
        <v>3.0</v>
      </c>
      <c r="AI10" s="87">
        <v>1.0</v>
      </c>
      <c r="AJ10" s="87">
        <v>2.0</v>
      </c>
      <c r="AK10" s="88">
        <v>13.0</v>
      </c>
      <c r="AL10" s="89">
        <v>3.0</v>
      </c>
      <c r="AM10" s="89">
        <v>3.0</v>
      </c>
      <c r="AN10" s="89">
        <v>4.0</v>
      </c>
      <c r="AO10" s="89">
        <v>2.0</v>
      </c>
      <c r="AP10" s="89">
        <v>1.0</v>
      </c>
      <c r="AQ10" s="89">
        <v>0.0</v>
      </c>
      <c r="AR10" s="90">
        <v>84.2</v>
      </c>
      <c r="AS10" s="91">
        <f>IFERROR(__xludf.DUMMYFUNCTION("IMPORTRANGE(""https://docs.google.com/spreadsheets/d/14JAeQLQMy3RX_5HOn66xTBMOy2GVkEa6d2x5BhwqeN0/edit#gid=1882708742"",""2016 Public!GD18:GR18"")"),"-5")</f>
        <v>-5</v>
      </c>
      <c r="AT10" s="92">
        <v>0.0</v>
      </c>
      <c r="AU10" s="92">
        <v>0.0</v>
      </c>
      <c r="AV10" s="92">
        <v>0.0</v>
      </c>
      <c r="AW10" s="92">
        <v>0.0</v>
      </c>
      <c r="AX10" s="92">
        <v>0.0</v>
      </c>
      <c r="AY10" s="92">
        <v>0.0</v>
      </c>
      <c r="AZ10" s="92">
        <v>-3.0</v>
      </c>
      <c r="BA10" s="92">
        <v>-2.0</v>
      </c>
      <c r="BB10" s="92">
        <v>0.0</v>
      </c>
      <c r="BC10" s="92">
        <v>0.0</v>
      </c>
      <c r="BD10" s="92">
        <v>0.0</v>
      </c>
      <c r="BE10" s="93">
        <v>0.0</v>
      </c>
      <c r="BF10" s="24">
        <v>79.2</v>
      </c>
      <c r="BG10" s="58" t="s">
        <v>159</v>
      </c>
    </row>
    <row r="11">
      <c r="A11" s="11" t="str">
        <f>IFERROR(__xludf.DUMMYFUNCTION("IMPORTRANGE(""https://docs.google.com/spreadsheets/d/14JAeQLQMy3RX_5HOn66xTBMOy2GVkEa6d2x5BhwqeN0/edit#gid=1882708742"",""2016 Public!A20:D20"")"),"")</f>
        <v/>
      </c>
      <c r="B11" s="11"/>
      <c r="C11" s="11"/>
      <c r="D11" s="11"/>
      <c r="E11" s="15" t="str">
        <f>IFERROR(__xludf.DUMMYFUNCTION("IMPORTRANGE(""https://docs.google.com/spreadsheets/d/14JAeQLQMy3RX_5HOn66xTBMOy2GVkEa6d2x5BhwqeN0/edit#gid=1882708742"",""2016 Public!F20:H20"")"),"")</f>
        <v/>
      </c>
      <c r="F11" s="24"/>
      <c r="G11" s="26"/>
      <c r="H11" s="20" t="str">
        <f>IFERROR(__xludf.DUMMYFUNCTION("IMPORTRANGE(""https://docs.google.com/spreadsheets/d/14JAeQLQMy3RX_5HOn66xTBMOy2GVkEa6d2x5BhwqeN0/edit#gid=1882708742"",""2016 Public!EP20:FZ20"")"),"")</f>
        <v/>
      </c>
      <c r="I11" s="22"/>
      <c r="J11" s="22"/>
      <c r="K11" s="22"/>
      <c r="L11" s="22"/>
      <c r="M11" s="22"/>
      <c r="N11" s="78"/>
      <c r="O11" s="79"/>
      <c r="P11" s="79"/>
      <c r="Q11" s="80"/>
      <c r="R11" s="81"/>
      <c r="S11" s="81"/>
      <c r="T11" s="81"/>
      <c r="U11" s="81"/>
      <c r="V11" s="82"/>
      <c r="W11" s="83"/>
      <c r="X11" s="83"/>
      <c r="Y11" s="83"/>
      <c r="Z11" s="83"/>
      <c r="AA11" s="83"/>
      <c r="AB11" s="84"/>
      <c r="AC11" s="85"/>
      <c r="AD11" s="85"/>
      <c r="AE11" s="85"/>
      <c r="AF11" s="85"/>
      <c r="AG11" s="85"/>
      <c r="AH11" s="86"/>
      <c r="AI11" s="87"/>
      <c r="AJ11" s="87"/>
      <c r="AK11" s="88"/>
      <c r="AL11" s="89"/>
      <c r="AM11" s="89"/>
      <c r="AN11" s="89"/>
      <c r="AO11" s="89"/>
      <c r="AP11" s="89"/>
      <c r="AQ11" s="89"/>
      <c r="AR11" s="90"/>
      <c r="AS11" s="91" t="str">
        <f>IFERROR(__xludf.DUMMYFUNCTION("IMPORTRANGE(""https://docs.google.com/spreadsheets/d/14JAeQLQMy3RX_5HOn66xTBMOy2GVkEa6d2x5BhwqeN0/edit#gid=1882708742"",""2016 Public!GD20:GR20"")"),"")</f>
        <v/>
      </c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24"/>
      <c r="BG11" s="58"/>
    </row>
    <row r="12">
      <c r="A12" s="11" t="str">
        <f>IFERROR(__xludf.DUMMYFUNCTION("IMPORTRANGE(""https://docs.google.com/spreadsheets/d/14JAeQLQMy3RX_5HOn66xTBMOy2GVkEa6d2x5BhwqeN0/edit#gid=1882708742"",""2016 Public!A22:D22"")"),"")</f>
        <v/>
      </c>
      <c r="B12" s="11"/>
      <c r="C12" s="11"/>
      <c r="D12" s="11"/>
      <c r="E12" s="15" t="str">
        <f>IFERROR(__xludf.DUMMYFUNCTION("IMPORTRANGE(""https://docs.google.com/spreadsheets/d/14JAeQLQMy3RX_5HOn66xTBMOy2GVkEa6d2x5BhwqeN0/edit#gid=1882708742"",""2016 Public!F22:H22"")"),"")</f>
        <v/>
      </c>
      <c r="F12" s="24"/>
      <c r="G12" s="26"/>
      <c r="H12" s="20" t="str">
        <f>IFERROR(__xludf.DUMMYFUNCTION("IMPORTRANGE(""https://docs.google.com/spreadsheets/d/14JAeQLQMy3RX_5HOn66xTBMOy2GVkEa6d2x5BhwqeN0/edit#gid=1882708742"",""2016 Public!EP22:FZ22"")"),"")</f>
        <v/>
      </c>
      <c r="I12" s="22"/>
      <c r="J12" s="22"/>
      <c r="K12" s="22"/>
      <c r="L12" s="22"/>
      <c r="M12" s="22"/>
      <c r="N12" s="78"/>
      <c r="O12" s="79"/>
      <c r="P12" s="79"/>
      <c r="Q12" s="80"/>
      <c r="R12" s="81"/>
      <c r="S12" s="81"/>
      <c r="T12" s="81"/>
      <c r="U12" s="81"/>
      <c r="V12" s="82"/>
      <c r="W12" s="83"/>
      <c r="X12" s="83"/>
      <c r="Y12" s="83"/>
      <c r="Z12" s="83"/>
      <c r="AA12" s="83"/>
      <c r="AB12" s="84"/>
      <c r="AC12" s="85"/>
      <c r="AD12" s="85"/>
      <c r="AE12" s="85"/>
      <c r="AF12" s="85"/>
      <c r="AG12" s="85"/>
      <c r="AH12" s="86"/>
      <c r="AI12" s="87"/>
      <c r="AJ12" s="87"/>
      <c r="AK12" s="88"/>
      <c r="AL12" s="89"/>
      <c r="AM12" s="89"/>
      <c r="AN12" s="89"/>
      <c r="AO12" s="89"/>
      <c r="AP12" s="89"/>
      <c r="AQ12" s="89"/>
      <c r="AR12" s="90"/>
      <c r="AS12" s="91" t="str">
        <f>IFERROR(__xludf.DUMMYFUNCTION("IMPORTRANGE(""https://docs.google.com/spreadsheets/d/14JAeQLQMy3RX_5HOn66xTBMOy2GVkEa6d2x5BhwqeN0/edit#gid=1882708742"",""2016 Public!GD22:GR22"")"),"")</f>
        <v/>
      </c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24"/>
      <c r="BG12" s="58"/>
    </row>
    <row r="13">
      <c r="A13" s="11" t="str">
        <f>IFERROR(__xludf.DUMMYFUNCTION("IMPORTRANGE(""https://docs.google.com/spreadsheets/d/14JAeQLQMy3RX_5HOn66xTBMOy2GVkEa6d2x5BhwqeN0/edit#gid=1882708742"",""2016 Public!A24:D24"")"),"")</f>
        <v/>
      </c>
      <c r="B13" s="11"/>
      <c r="C13" s="11"/>
      <c r="D13" s="11"/>
      <c r="E13" s="15" t="str">
        <f>IFERROR(__xludf.DUMMYFUNCTION("IMPORTRANGE(""https://docs.google.com/spreadsheets/d/14JAeQLQMy3RX_5HOn66xTBMOy2GVkEa6d2x5BhwqeN0/edit#gid=1882708742"",""2016 Public!F24:H24"")"),"")</f>
        <v/>
      </c>
      <c r="F13" s="24"/>
      <c r="G13" s="26"/>
      <c r="H13" s="20" t="str">
        <f>IFERROR(__xludf.DUMMYFUNCTION("IMPORTRANGE(""https://docs.google.com/spreadsheets/d/14JAeQLQMy3RX_5HOn66xTBMOy2GVkEa6d2x5BhwqeN0/edit#gid=1882708742"",""2016 Public!EP24:FZ24"")"),"")</f>
        <v/>
      </c>
      <c r="I13" s="22"/>
      <c r="J13" s="22"/>
      <c r="K13" s="22"/>
      <c r="L13" s="22"/>
      <c r="M13" s="22"/>
      <c r="N13" s="78"/>
      <c r="O13" s="79"/>
      <c r="P13" s="79"/>
      <c r="Q13" s="80"/>
      <c r="R13" s="81"/>
      <c r="S13" s="81"/>
      <c r="T13" s="81"/>
      <c r="U13" s="81"/>
      <c r="V13" s="82"/>
      <c r="W13" s="83"/>
      <c r="X13" s="83"/>
      <c r="Y13" s="83"/>
      <c r="Z13" s="83"/>
      <c r="AA13" s="83"/>
      <c r="AB13" s="84"/>
      <c r="AC13" s="85"/>
      <c r="AD13" s="85"/>
      <c r="AE13" s="85"/>
      <c r="AF13" s="85"/>
      <c r="AG13" s="85"/>
      <c r="AH13" s="86"/>
      <c r="AI13" s="87"/>
      <c r="AJ13" s="87"/>
      <c r="AK13" s="88"/>
      <c r="AL13" s="89"/>
      <c r="AM13" s="89"/>
      <c r="AN13" s="89"/>
      <c r="AO13" s="89"/>
      <c r="AP13" s="89"/>
      <c r="AQ13" s="89"/>
      <c r="AR13" s="90"/>
      <c r="AS13" s="91" t="str">
        <f>IFERROR(__xludf.DUMMYFUNCTION("IMPORTRANGE(""https://docs.google.com/spreadsheets/d/14JAeQLQMy3RX_5HOn66xTBMOy2GVkEa6d2x5BhwqeN0/edit#gid=1882708742"",""2016 Public!GD24:GR24"")"),"")</f>
        <v/>
      </c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24"/>
      <c r="BG13" s="58"/>
    </row>
    <row r="14">
      <c r="A14" s="11" t="str">
        <f>IFERROR(__xludf.DUMMYFUNCTION("IMPORTRANGE(""https://docs.google.com/spreadsheets/d/14JAeQLQMy3RX_5HOn66xTBMOy2GVkEa6d2x5BhwqeN0/edit#gid=1882708742"",""2016 Public!A26:D26"")"),"")</f>
        <v/>
      </c>
      <c r="B14" s="11"/>
      <c r="C14" s="11"/>
      <c r="D14" s="11"/>
      <c r="E14" s="15" t="str">
        <f>IFERROR(__xludf.DUMMYFUNCTION("IMPORTRANGE(""https://docs.google.com/spreadsheets/d/14JAeQLQMy3RX_5HOn66xTBMOy2GVkEa6d2x5BhwqeN0/edit#gid=1882708742"",""2016 Public!F26:H26"")"),"")</f>
        <v/>
      </c>
      <c r="F14" s="24"/>
      <c r="G14" s="26"/>
      <c r="H14" s="20" t="str">
        <f>IFERROR(__xludf.DUMMYFUNCTION("IMPORTRANGE(""https://docs.google.com/spreadsheets/d/14JAeQLQMy3RX_5HOn66xTBMOy2GVkEa6d2x5BhwqeN0/edit#gid=1882708742"",""2016 Public!EP26:FZ26"")"),"")</f>
        <v/>
      </c>
      <c r="I14" s="22"/>
      <c r="J14" s="22"/>
      <c r="K14" s="22"/>
      <c r="L14" s="22"/>
      <c r="M14" s="22"/>
      <c r="N14" s="78"/>
      <c r="O14" s="79"/>
      <c r="P14" s="79"/>
      <c r="Q14" s="80"/>
      <c r="R14" s="81"/>
      <c r="S14" s="81"/>
      <c r="T14" s="81"/>
      <c r="U14" s="81"/>
      <c r="V14" s="82"/>
      <c r="W14" s="83"/>
      <c r="X14" s="83"/>
      <c r="Y14" s="83"/>
      <c r="Z14" s="83"/>
      <c r="AA14" s="83"/>
      <c r="AB14" s="84"/>
      <c r="AC14" s="85"/>
      <c r="AD14" s="85"/>
      <c r="AE14" s="85"/>
      <c r="AF14" s="85"/>
      <c r="AG14" s="85"/>
      <c r="AH14" s="86"/>
      <c r="AI14" s="87"/>
      <c r="AJ14" s="87"/>
      <c r="AK14" s="88"/>
      <c r="AL14" s="89"/>
      <c r="AM14" s="89"/>
      <c r="AN14" s="89"/>
      <c r="AO14" s="89"/>
      <c r="AP14" s="89"/>
      <c r="AQ14" s="89"/>
      <c r="AR14" s="90"/>
      <c r="AS14" s="91" t="str">
        <f>IFERROR(__xludf.DUMMYFUNCTION("IMPORTRANGE(""https://docs.google.com/spreadsheets/d/14JAeQLQMy3RX_5HOn66xTBMOy2GVkEa6d2x5BhwqeN0/edit#gid=1882708742"",""2016 Public!GD26:GR26"")"),"")</f>
        <v/>
      </c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3"/>
      <c r="BF14" s="24"/>
      <c r="BG14" s="58"/>
    </row>
    <row r="15">
      <c r="A15" s="11" t="str">
        <f>IFERROR(__xludf.DUMMYFUNCTION("IMPORTRANGE(""https://docs.google.com/spreadsheets/d/14JAeQLQMy3RX_5HOn66xTBMOy2GVkEa6d2x5BhwqeN0/edit#gid=1882708742"",""2016 Public!A28:D28"")"),"")</f>
        <v/>
      </c>
      <c r="B15" s="11"/>
      <c r="C15" s="11"/>
      <c r="D15" s="11"/>
      <c r="E15" s="15" t="str">
        <f>IFERROR(__xludf.DUMMYFUNCTION("IMPORTRANGE(""https://docs.google.com/spreadsheets/d/14JAeQLQMy3RX_5HOn66xTBMOy2GVkEa6d2x5BhwqeN0/edit#gid=1882708742"",""2016 Public!F28:H28"")"),"")</f>
        <v/>
      </c>
      <c r="F15" s="24"/>
      <c r="G15" s="26"/>
      <c r="H15" s="20" t="str">
        <f>IFERROR(__xludf.DUMMYFUNCTION("IMPORTRANGE(""https://docs.google.com/spreadsheets/d/14JAeQLQMy3RX_5HOn66xTBMOy2GVkEa6d2x5BhwqeN0/edit#gid=1882708742"",""2016 Public!EP28:FZ28"")"),"")</f>
        <v/>
      </c>
      <c r="I15" s="22"/>
      <c r="J15" s="22"/>
      <c r="K15" s="22"/>
      <c r="L15" s="22"/>
      <c r="M15" s="22"/>
      <c r="N15" s="78"/>
      <c r="O15" s="79"/>
      <c r="P15" s="79"/>
      <c r="Q15" s="80"/>
      <c r="R15" s="81"/>
      <c r="S15" s="81"/>
      <c r="T15" s="81"/>
      <c r="U15" s="81"/>
      <c r="V15" s="82"/>
      <c r="W15" s="83"/>
      <c r="X15" s="83"/>
      <c r="Y15" s="83"/>
      <c r="Z15" s="83"/>
      <c r="AA15" s="83"/>
      <c r="AB15" s="84"/>
      <c r="AC15" s="85"/>
      <c r="AD15" s="85"/>
      <c r="AE15" s="85"/>
      <c r="AF15" s="85"/>
      <c r="AG15" s="85"/>
      <c r="AH15" s="86"/>
      <c r="AI15" s="87"/>
      <c r="AJ15" s="87"/>
      <c r="AK15" s="88"/>
      <c r="AL15" s="89"/>
      <c r="AM15" s="89"/>
      <c r="AN15" s="89"/>
      <c r="AO15" s="89"/>
      <c r="AP15" s="89"/>
      <c r="AQ15" s="89"/>
      <c r="AR15" s="90"/>
      <c r="AS15" s="91" t="str">
        <f>IFERROR(__xludf.DUMMYFUNCTION("IMPORTRANGE(""https://docs.google.com/spreadsheets/d/14JAeQLQMy3RX_5HOn66xTBMOy2GVkEa6d2x5BhwqeN0/edit#gid=1882708742"",""2016 Public!GD28:GR28"")"),"")</f>
        <v/>
      </c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3"/>
      <c r="BF15" s="24"/>
      <c r="BG15" s="58"/>
    </row>
    <row r="16">
      <c r="A16" s="11" t="str">
        <f>IFERROR(__xludf.DUMMYFUNCTION("IMPORTRANGE(""https://docs.google.com/spreadsheets/d/14JAeQLQMy3RX_5HOn66xTBMOy2GVkEa6d2x5BhwqeN0/edit#gid=1882708742"",""2016 Public!A30:D30"")"),"")</f>
        <v/>
      </c>
      <c r="B16" s="11"/>
      <c r="C16" s="11"/>
      <c r="D16" s="11"/>
      <c r="E16" s="15" t="str">
        <f>IFERROR(__xludf.DUMMYFUNCTION("IMPORTRANGE(""https://docs.google.com/spreadsheets/d/14JAeQLQMy3RX_5HOn66xTBMOy2GVkEa6d2x5BhwqeN0/edit#gid=1882708742"",""2016 Public!F30:H30"")"),"")</f>
        <v/>
      </c>
      <c r="F16" s="24"/>
      <c r="G16" s="26"/>
      <c r="H16" s="20" t="str">
        <f>IFERROR(__xludf.DUMMYFUNCTION("IMPORTRANGE(""https://docs.google.com/spreadsheets/d/14JAeQLQMy3RX_5HOn66xTBMOy2GVkEa6d2x5BhwqeN0/edit#gid=1882708742"",""2016 Public!EP30:FZ30"")"),"")</f>
        <v/>
      </c>
      <c r="I16" s="22"/>
      <c r="J16" s="22"/>
      <c r="K16" s="22"/>
      <c r="L16" s="22"/>
      <c r="M16" s="22"/>
      <c r="N16" s="78"/>
      <c r="O16" s="79"/>
      <c r="P16" s="79"/>
      <c r="Q16" s="80"/>
      <c r="R16" s="81"/>
      <c r="S16" s="81"/>
      <c r="T16" s="81"/>
      <c r="U16" s="81"/>
      <c r="V16" s="82"/>
      <c r="W16" s="83"/>
      <c r="X16" s="83"/>
      <c r="Y16" s="83"/>
      <c r="Z16" s="83"/>
      <c r="AA16" s="83"/>
      <c r="AB16" s="84"/>
      <c r="AC16" s="85"/>
      <c r="AD16" s="85"/>
      <c r="AE16" s="85"/>
      <c r="AF16" s="85"/>
      <c r="AG16" s="85"/>
      <c r="AH16" s="86"/>
      <c r="AI16" s="87"/>
      <c r="AJ16" s="87"/>
      <c r="AK16" s="88"/>
      <c r="AL16" s="89"/>
      <c r="AM16" s="89"/>
      <c r="AN16" s="89"/>
      <c r="AO16" s="89"/>
      <c r="AP16" s="89"/>
      <c r="AQ16" s="89"/>
      <c r="AR16" s="90"/>
      <c r="AS16" s="91" t="str">
        <f>IFERROR(__xludf.DUMMYFUNCTION("IMPORTRANGE(""https://docs.google.com/spreadsheets/d/14JAeQLQMy3RX_5HOn66xTBMOy2GVkEa6d2x5BhwqeN0/edit#gid=1882708742"",""2016 Public!GD30:GR30"")"),"")</f>
        <v/>
      </c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3"/>
      <c r="BF16" s="24"/>
      <c r="BG16" s="58"/>
    </row>
  </sheetData>
  <drawing r:id="rId1"/>
</worksheet>
</file>