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180" yWindow="765" windowWidth="17970" windowHeight="7410"/>
  </bookViews>
  <sheets>
    <sheet name="Data" sheetId="1" r:id="rId1"/>
    <sheet name="Scorecard" sheetId="2" r:id="rId2"/>
  </sheets>
  <calcPr calcId="125725"/>
</workbook>
</file>

<file path=xl/calcChain.xml><?xml version="1.0" encoding="utf-8"?>
<calcChain xmlns="http://schemas.openxmlformats.org/spreadsheetml/2006/main">
  <c r="L41" i="2"/>
  <c r="L40"/>
  <c r="L39"/>
  <c r="M39" s="1"/>
  <c r="L36"/>
  <c r="L35"/>
  <c r="L34"/>
  <c r="L33"/>
  <c r="M33" s="1"/>
  <c r="L30"/>
  <c r="M30" s="1"/>
  <c r="M41"/>
  <c r="M40"/>
  <c r="L27"/>
  <c r="M27" s="1"/>
  <c r="L26"/>
  <c r="M26" s="1"/>
  <c r="L25"/>
  <c r="L24"/>
  <c r="L21"/>
  <c r="L18"/>
  <c r="M18" s="1"/>
  <c r="L17"/>
  <c r="M17" s="1"/>
  <c r="L14"/>
  <c r="M14" s="1"/>
  <c r="L13"/>
  <c r="M13" s="1"/>
  <c r="L12"/>
  <c r="M12" s="1"/>
  <c r="L11"/>
  <c r="M11" s="1"/>
  <c r="L8"/>
  <c r="M8" s="1"/>
  <c r="L7"/>
  <c r="M7" s="1"/>
  <c r="L6"/>
  <c r="M6" s="1"/>
  <c r="L5"/>
  <c r="M5" s="1"/>
  <c r="L4"/>
  <c r="M4" s="1"/>
  <c r="I41"/>
  <c r="J41" s="1"/>
  <c r="I40"/>
  <c r="J40" s="1"/>
  <c r="I39"/>
  <c r="J39" s="1"/>
  <c r="I36"/>
  <c r="I35"/>
  <c r="I34"/>
  <c r="I33"/>
  <c r="J33" s="1"/>
  <c r="I30"/>
  <c r="J30" s="1"/>
  <c r="I27"/>
  <c r="J27" s="1"/>
  <c r="I25"/>
  <c r="I24"/>
  <c r="I21"/>
  <c r="I18"/>
  <c r="J18" s="1"/>
  <c r="I17"/>
  <c r="J17" s="1"/>
  <c r="I14"/>
  <c r="J14" s="1"/>
  <c r="I13"/>
  <c r="J13" s="1"/>
  <c r="I12"/>
  <c r="J12" s="1"/>
  <c r="I11"/>
  <c r="J11" s="1"/>
  <c r="I8"/>
  <c r="J8" s="1"/>
  <c r="I7"/>
  <c r="J7" s="1"/>
  <c r="I6"/>
  <c r="J6" s="1"/>
  <c r="I5"/>
  <c r="J5" s="1"/>
  <c r="I4"/>
  <c r="J4" s="1"/>
  <c r="I26"/>
  <c r="J26" s="1"/>
  <c r="L1"/>
  <c r="I1"/>
  <c r="F1"/>
  <c r="C41" i="1"/>
  <c r="C37"/>
  <c r="F36" i="2"/>
  <c r="F35"/>
  <c r="F34"/>
  <c r="F25"/>
  <c r="F24"/>
  <c r="F41"/>
  <c r="G41" s="1"/>
  <c r="F40"/>
  <c r="G40" s="1"/>
  <c r="F39"/>
  <c r="G39" s="1"/>
  <c r="F33"/>
  <c r="G33" s="1"/>
  <c r="F30"/>
  <c r="G30" s="1"/>
  <c r="G31" s="1"/>
  <c r="F27"/>
  <c r="G27" s="1"/>
  <c r="F26"/>
  <c r="G26" s="1"/>
  <c r="F21"/>
  <c r="F17"/>
  <c r="G17" s="1"/>
  <c r="F11"/>
  <c r="G11" s="1"/>
  <c r="F8"/>
  <c r="G8" s="1"/>
  <c r="F7"/>
  <c r="G7" s="1"/>
  <c r="F6"/>
  <c r="G6" s="1"/>
  <c r="F5"/>
  <c r="F4"/>
  <c r="G4" s="1"/>
  <c r="F13"/>
  <c r="G13" s="1"/>
  <c r="F12"/>
  <c r="G12" s="1"/>
  <c r="F14"/>
  <c r="G14" s="1"/>
  <c r="E42"/>
  <c r="E37"/>
  <c r="E31"/>
  <c r="E28"/>
  <c r="E19"/>
  <c r="E15"/>
  <c r="E9"/>
  <c r="J24" l="1"/>
  <c r="J34"/>
  <c r="M34"/>
  <c r="M24"/>
  <c r="J15"/>
  <c r="M15"/>
  <c r="J9"/>
  <c r="M9"/>
  <c r="J42"/>
  <c r="M42"/>
  <c r="F18"/>
  <c r="G18" s="1"/>
  <c r="G42"/>
  <c r="G34"/>
  <c r="G24"/>
  <c r="G5"/>
  <c r="E44"/>
  <c r="G15"/>
  <c r="G37" l="1"/>
  <c r="J37"/>
  <c r="M31"/>
  <c r="J31"/>
  <c r="M37"/>
  <c r="G28"/>
  <c r="G9"/>
  <c r="G19"/>
  <c r="G44" l="1"/>
  <c r="M19"/>
  <c r="J19"/>
  <c r="M28"/>
  <c r="J28"/>
  <c r="M44" l="1"/>
  <c r="J44"/>
</calcChain>
</file>

<file path=xl/sharedStrings.xml><?xml version="1.0" encoding="utf-8"?>
<sst xmlns="http://schemas.openxmlformats.org/spreadsheetml/2006/main" count="185" uniqueCount="153">
  <si>
    <t>DATA WORKSHEET</t>
  </si>
  <si>
    <t>Please express all lengths in meters and all areas in square meters.</t>
  </si>
  <si>
    <t>Project Details</t>
  </si>
  <si>
    <t>Site/Project Name</t>
  </si>
  <si>
    <t>City</t>
  </si>
  <si>
    <t>Country</t>
  </si>
  <si>
    <t>Brief description of the project</t>
  </si>
  <si>
    <t>Date of scoring</t>
  </si>
  <si>
    <t>Development or Station Area</t>
  </si>
  <si>
    <t>TRANSIT</t>
  </si>
  <si>
    <t>1. What is the walk distance (in meters) to the building entrance farthest away from a high-capacity transit station? (If none, leave blank and answer question 2.)</t>
  </si>
  <si>
    <t>2. If there is no high capacity transit in the area, what is the walk distance (in meters) to the building entrance farthest away from a direct transit service station which connects to high-capacity transit within 5 kilometers?</t>
  </si>
  <si>
    <t>WALK</t>
  </si>
  <si>
    <t>Total length (in meters) of all block frontage</t>
  </si>
  <si>
    <t>Length (in meters) of all block frontages with qualifying walkways</t>
  </si>
  <si>
    <t>Number of intersections requiring pedestrian crossing facilities</t>
  </si>
  <si>
    <t>Number of these intersections with qualifying crossing facilities</t>
  </si>
  <si>
    <t>Total number of public walkway segments (w block frontage)</t>
  </si>
  <si>
    <t>Number of public walkway segments that qualify as visually active</t>
  </si>
  <si>
    <t>Number of walkway segments that incorporate a qualifying shade or shelter element</t>
  </si>
  <si>
    <t>Total number of entrances along public walkways</t>
  </si>
  <si>
    <t>CYCLE</t>
  </si>
  <si>
    <t>(Developments only) Number of street segments, excluding pedestrian only streets.</t>
  </si>
  <si>
    <t>(Developments only) Number of street segments with safe cycling conditions</t>
  </si>
  <si>
    <t>(Station Areas only) Identify the building that is the farthest walking distance from a safe cycleway, excluding any extreme outliers. Measure the walking distance (in meters) from the building to the safe cycleway.</t>
  </si>
  <si>
    <t>Multi-space cycle racks are provided within 100 meters of all transit stations. 1=yes 0=no</t>
  </si>
  <si>
    <t>Number of buildings with greater than 500 square meters of floor area, or six residential units</t>
  </si>
  <si>
    <t>Number of buildings with acceptable cycle parking (see details)</t>
  </si>
  <si>
    <t>Cycle access is required by building codes or bylaws? 1=yes 0=no</t>
  </si>
  <si>
    <t>CONNECT</t>
  </si>
  <si>
    <t>(Developments only) How long (in meters) is the longest block that lies fully within the development?</t>
  </si>
  <si>
    <t>(Station Areas only) Estimate the length (in meters) of each block fully within the station area. How long is the block at the 90th percentile (i.e. 10% of the blocks are longer and 90% are shorter)</t>
  </si>
  <si>
    <t>Number of motor vehicle intersections within the development or defined station area and to the centerline of peripheral streets</t>
  </si>
  <si>
    <t>Number of 4-way intersections</t>
  </si>
  <si>
    <t>Number of 3-way intersections</t>
  </si>
  <si>
    <t>Number of 5-way (or more) intersections</t>
  </si>
  <si>
    <t>Number of pedestrian intersections within the development or defined station area and to the centerline of peripheral streets</t>
  </si>
  <si>
    <t>MIX</t>
  </si>
  <si>
    <t>(Developments only) How much of the total developed floor area is residential? (percentage xx% or .xx)</t>
  </si>
  <si>
    <t>(Developments only) How much of the total developed floor area is residential in the area surrounding the development? (percentage xx% or .xx)</t>
  </si>
  <si>
    <t>(Station Areas only) Determine the predominant use in the station area. How much of the total developed floor area does it make up? (percentage xx% or .xx)</t>
  </si>
  <si>
    <t>What percentage of buildings are within a 500 meter radius of a source of fresh food?</t>
  </si>
  <si>
    <t>What percentage of residential units are considered affordable? (If no residential units, enter 100%)</t>
  </si>
  <si>
    <t>DENSIFY</t>
  </si>
  <si>
    <t>(Developments only) Baseline density - FAR (average of the two reference projects)</t>
  </si>
  <si>
    <t>(Developments only) Density of project - FAR</t>
  </si>
  <si>
    <t>(Station Areas only) Total residential population, number of jobs in, and visitors to the reference district</t>
  </si>
  <si>
    <t>(Station Areas only) Total residential population, number of jobs in, and visitors to the station area</t>
  </si>
  <si>
    <t>COMPACT</t>
  </si>
  <si>
    <t>(Developments only) Number of sides (out of 4) that adjoin existing built-up sites</t>
  </si>
  <si>
    <t>(Station Areas only) Total area of developable sites/properties within the defined station area</t>
  </si>
  <si>
    <t>(Station Areas only) Total area of developable sites/properties that are built-up - see definition</t>
  </si>
  <si>
    <t>Number of high capacity transit lines with stations within a 1 kilometer radius around the development or around, NOT including the primary transit station</t>
  </si>
  <si>
    <t>Number of qualifying regular transit lines in the same area</t>
  </si>
  <si>
    <t>Is there an applicable bike sharing scheme? 1=yes 0=no</t>
  </si>
  <si>
    <t>SHIFT</t>
  </si>
  <si>
    <t>Cumulative area (square meters) of all off-street parking areas (excluding essential parking noted in directions), including all related driveways, starting at the street line.</t>
  </si>
  <si>
    <t>Total land area (square meters) of the entire development or station area</t>
  </si>
  <si>
    <t>Total number of driveways that intersect a walkway</t>
  </si>
  <si>
    <t>Total area of traffic lanes, including but not double-counting intersection space</t>
  </si>
  <si>
    <t>Total area of on-street parking lanes</t>
  </si>
  <si>
    <t>Total land area of the development site, extended to the centerline of peripheral streets</t>
  </si>
  <si>
    <t>station areas only</t>
  </si>
  <si>
    <t>Notes/Comments on scoring</t>
  </si>
  <si>
    <t>INSTRUCTIONS</t>
  </si>
  <si>
    <t>Collect this distance at the site wide level</t>
  </si>
  <si>
    <t>Look for building code/regulations</t>
  </si>
  <si>
    <t>Observe this at the site wide level.</t>
  </si>
  <si>
    <t>Please save a KMZ file of the sample area, and/or the site wide area that you are scoring.</t>
  </si>
  <si>
    <t>If you are scoring a sample of a larger area, then please make sure to collect some of the following data at the "site wide" level, not just the sample level. See "Notes/Comments" below for more detail.</t>
  </si>
  <si>
    <t>Identify plans and policies for the site wide level. If info is not available pls estimate.</t>
  </si>
  <si>
    <t>Metrics</t>
  </si>
  <si>
    <t>Notes</t>
  </si>
  <si>
    <t>1,1</t>
  </si>
  <si>
    <t>Walkways</t>
  </si>
  <si>
    <r>
      <t>Percentage of block frontage</t>
    </r>
    <r>
      <rPr>
        <b/>
        <sz val="11"/>
        <color rgb="FF000000"/>
        <rFont val="Avenir Book"/>
      </rPr>
      <t xml:space="preserve"> </t>
    </r>
    <r>
      <rPr>
        <sz val="11"/>
        <color rgb="FF000000"/>
        <rFont val="Avenir Book"/>
      </rPr>
      <t>with safe, wheelchair-accessible walkways.</t>
    </r>
  </si>
  <si>
    <t>1,2</t>
  </si>
  <si>
    <t>Crosswalks</t>
  </si>
  <si>
    <t>Percentage of intersections with safe, wheelchair-accessible crosswalks in all directions.</t>
  </si>
  <si>
    <t>1,3</t>
  </si>
  <si>
    <t>Visually Active Frontage</t>
  </si>
  <si>
    <t>Percentage of walkway segments with visual connection to interior building activity.</t>
  </si>
  <si>
    <t>1,4</t>
  </si>
  <si>
    <t>Physically Permeable Frontage</t>
  </si>
  <si>
    <t>Average number of shops and pedestrian building entrances per 100 meters of block frontage.</t>
  </si>
  <si>
    <t>1,5</t>
  </si>
  <si>
    <t>Shade and Shelter</t>
  </si>
  <si>
    <t>Percentage of walkway segments that incorporate adequate shade or shelter element.</t>
  </si>
  <si>
    <t>Walk Score</t>
  </si>
  <si>
    <t>2,1</t>
  </si>
  <si>
    <t>Cycle Network</t>
  </si>
  <si>
    <t>Percentage of total street length with safe cycling conditions.</t>
  </si>
  <si>
    <t>2,2</t>
  </si>
  <si>
    <t>Cycle Parking at Transit Stations</t>
  </si>
  <si>
    <t>Secure multi-space cycle parking facilities are provided at all high-capacity transit stations.</t>
  </si>
  <si>
    <t>2,3</t>
  </si>
  <si>
    <t>Cycle Parking at Buildings</t>
  </si>
  <si>
    <t>Percentage of buildings that provide secure cycle parking.</t>
  </si>
  <si>
    <t>2,4</t>
  </si>
  <si>
    <t>Cycle Access in Building</t>
  </si>
  <si>
    <t>Buildings allow interior access for cycles and cycle storage within tenant-controlled spaces.</t>
  </si>
  <si>
    <t>Cycle Score</t>
  </si>
  <si>
    <t>3,1</t>
  </si>
  <si>
    <t>Small Blocks</t>
  </si>
  <si>
    <t>Length of typical blocks (long side).</t>
  </si>
  <si>
    <t>3,2</t>
  </si>
  <si>
    <t>Prioritized Connectivity</t>
  </si>
  <si>
    <t>Ratio of pedestrian and cycle intersections to motor vehicle intersections.</t>
  </si>
  <si>
    <t>Connect Score</t>
  </si>
  <si>
    <t>4,1</t>
  </si>
  <si>
    <t>Walk Distance to Transit</t>
  </si>
  <si>
    <t>Walk distance (meters) to the nearest transit station. (minimum standard to qualify)</t>
  </si>
  <si>
    <t>5,1</t>
  </si>
  <si>
    <t>Complementary Uses</t>
  </si>
  <si>
    <t>5,2</t>
  </si>
  <si>
    <t>Accessibility to Food</t>
  </si>
  <si>
    <t>Percentage of buildings that are within 500 meters radius of an existing, or planned, source of fresh food.</t>
  </si>
  <si>
    <t>5,3</t>
  </si>
  <si>
    <t>Affordable Housing</t>
  </si>
  <si>
    <t>Percentage of residential units provided as affordable housing.</t>
  </si>
  <si>
    <t>Mix Score</t>
  </si>
  <si>
    <t>6,1</t>
  </si>
  <si>
    <t>Land Use Density</t>
  </si>
  <si>
    <t>Average density in comparison to local conditions.</t>
  </si>
  <si>
    <t>Densify Score</t>
  </si>
  <si>
    <t>7,1</t>
  </si>
  <si>
    <t>Urban Site</t>
  </si>
  <si>
    <t>The development is in an existing urban area.</t>
  </si>
  <si>
    <t>7,2</t>
  </si>
  <si>
    <t>Transit Options</t>
  </si>
  <si>
    <t>Compact Score</t>
  </si>
  <si>
    <t>8,1</t>
  </si>
  <si>
    <t>Off-Street Parking</t>
  </si>
  <si>
    <t>Total off-street area dedicated to parking as a percentage of total land area.</t>
  </si>
  <si>
    <t>8,2</t>
  </si>
  <si>
    <t>Driveway Density</t>
  </si>
  <si>
    <t>Average number of driveways per 100 meters of block frontage.</t>
  </si>
  <si>
    <t>8,3</t>
  </si>
  <si>
    <t>On-Street Parking and Traffic Area</t>
  </si>
  <si>
    <t>Total road area used for motor vehicle travel and on-street parking as percentage of total land area.</t>
  </si>
  <si>
    <t>Shift Score</t>
  </si>
  <si>
    <t>Total Points</t>
  </si>
  <si>
    <t>Score</t>
  </si>
  <si>
    <t>Max points</t>
  </si>
  <si>
    <t>Development is contextually complemetnary? 1 = yes</t>
  </si>
  <si>
    <t>Development is internally complementary? 1=yes</t>
  </si>
  <si>
    <t>Number of high capacity transit lines</t>
  </si>
  <si>
    <t>Number of regular transit lines</t>
  </si>
  <si>
    <t>Bike share scheme</t>
  </si>
  <si>
    <t>DATA</t>
  </si>
  <si>
    <r>
      <t>Identify plans/policies for off-street parking at the</t>
    </r>
    <r>
      <rPr>
        <b/>
        <i/>
        <sz val="10"/>
        <rFont val="Calibri"/>
        <family val="2"/>
        <scheme val="minor"/>
      </rPr>
      <t xml:space="preserve"> site wide level</t>
    </r>
    <r>
      <rPr>
        <i/>
        <sz val="10"/>
        <rFont val="Calibri"/>
        <family val="2"/>
        <scheme val="minor"/>
      </rPr>
      <t>. If information is not available, estimate.</t>
    </r>
  </si>
  <si>
    <r>
      <t xml:space="preserve">Use the </t>
    </r>
    <r>
      <rPr>
        <b/>
        <i/>
        <sz val="10"/>
        <rFont val="Calibri"/>
        <family val="2"/>
        <scheme val="minor"/>
      </rPr>
      <t xml:space="preserve">entire site </t>
    </r>
    <r>
      <rPr>
        <i/>
        <sz val="10"/>
        <rFont val="Calibri"/>
        <family val="2"/>
        <scheme val="minor"/>
      </rPr>
      <t>area, not just sample area.</t>
    </r>
  </si>
  <si>
    <r>
      <t xml:space="preserve">Use </t>
    </r>
    <r>
      <rPr>
        <b/>
        <i/>
        <sz val="10"/>
        <rFont val="Calibri"/>
        <family val="2"/>
        <scheme val="minor"/>
      </rPr>
      <t>sample</t>
    </r>
    <r>
      <rPr>
        <i/>
        <sz val="10"/>
        <rFont val="Calibri"/>
        <family val="2"/>
        <scheme val="minor"/>
      </rPr>
      <t xml:space="preserve"> area measurement for this metric, not the site wide area.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</si>
</sst>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8000000000000007"/>
      <color rgb="FFFFFFFF"/>
      <name val="Arial"/>
      <family val="2"/>
    </font>
    <font>
      <sz val="8.8000000000000007"/>
      <color rgb="FF000000"/>
      <name val="Arial"/>
      <family val="2"/>
    </font>
    <font>
      <sz val="8.8000000000000007"/>
      <color theme="1"/>
      <name val="Arial"/>
      <family val="2"/>
    </font>
    <font>
      <i/>
      <sz val="8.8000000000000007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000000"/>
      <name val="Avenir Book"/>
    </font>
    <font>
      <b/>
      <sz val="14"/>
      <color rgb="FF000000"/>
      <name val="Avenir Book"/>
    </font>
    <font>
      <sz val="14"/>
      <color rgb="FF000000"/>
      <name val="Avenir Book"/>
    </font>
    <font>
      <b/>
      <sz val="14"/>
      <color theme="0"/>
      <name val="Avenir Book"/>
    </font>
    <font>
      <sz val="14"/>
      <color theme="0"/>
      <name val="Avenir Book"/>
    </font>
    <font>
      <sz val="11"/>
      <color rgb="FF000000"/>
      <name val="Avenir Book"/>
    </font>
    <font>
      <b/>
      <sz val="11"/>
      <color rgb="FF000000"/>
      <name val="Avenir Book"/>
    </font>
    <font>
      <b/>
      <sz val="12"/>
      <color rgb="FF000000"/>
      <name val="Avenir Book"/>
    </font>
    <font>
      <b/>
      <sz val="10"/>
      <color rgb="FF000000"/>
      <name val="Avenir Book"/>
    </font>
    <font>
      <b/>
      <sz val="12"/>
      <color theme="0"/>
      <name val="Avenir Book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8.8000000000000007"/>
      <color theme="1"/>
      <name val="Arial"/>
      <family val="2"/>
    </font>
    <font>
      <b/>
      <sz val="8.8000000000000007"/>
      <color theme="1"/>
      <name val="Arial"/>
      <family val="2"/>
    </font>
    <font>
      <b/>
      <i/>
      <sz val="8.8000000000000007"/>
      <color rgb="FFFFFFFF"/>
      <name val="Arial"/>
      <family val="2"/>
    </font>
    <font>
      <i/>
      <sz val="10"/>
      <color rgb="FF00000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8761D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2" xfId="0" applyFont="1" applyBorder="1" applyAlignment="1">
      <alignment wrapText="1"/>
    </xf>
    <xf numFmtId="0" fontId="2" fillId="2" borderId="0" xfId="0" applyFont="1" applyFill="1" applyBorder="1" applyAlignment="1">
      <alignment horizontal="left" wrapText="1" readingOrder="1"/>
    </xf>
    <xf numFmtId="0" fontId="5" fillId="0" borderId="0" xfId="0" applyFont="1" applyBorder="1" applyAlignment="1">
      <alignment horizontal="left" wrapText="1" readingOrder="1"/>
    </xf>
    <xf numFmtId="0" fontId="4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wrapText="1" readingOrder="1"/>
    </xf>
    <xf numFmtId="0" fontId="8" fillId="0" borderId="0" xfId="0" applyFont="1" applyFill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11" fillId="6" borderId="7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8" fillId="0" borderId="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9" fontId="13" fillId="0" borderId="0" xfId="1" applyFont="1" applyBorder="1" applyAlignment="1">
      <alignment vertical="center" wrapText="1"/>
    </xf>
    <xf numFmtId="0" fontId="17" fillId="6" borderId="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5" borderId="0" xfId="0" applyFont="1" applyFill="1" applyBorder="1" applyAlignment="1">
      <alignment horizontal="left" wrapText="1" readingOrder="1"/>
    </xf>
    <xf numFmtId="0" fontId="2" fillId="2" borderId="0" xfId="0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horizontal="center" wrapText="1" readingOrder="1"/>
    </xf>
    <xf numFmtId="0" fontId="18" fillId="5" borderId="0" xfId="0" applyFont="1" applyFill="1" applyBorder="1" applyAlignment="1">
      <alignment horizontal="center" wrapText="1" readingOrder="1"/>
    </xf>
    <xf numFmtId="0" fontId="0" fillId="0" borderId="0" xfId="0" applyBorder="1"/>
    <xf numFmtId="0" fontId="0" fillId="0" borderId="0" xfId="0" applyFill="1" applyBorder="1"/>
    <xf numFmtId="0" fontId="6" fillId="0" borderId="0" xfId="0" applyFont="1" applyBorder="1"/>
    <xf numFmtId="0" fontId="0" fillId="0" borderId="0" xfId="0" applyBorder="1" applyAlignment="1">
      <alignment horizontal="center" readingOrder="1"/>
    </xf>
    <xf numFmtId="0" fontId="19" fillId="0" borderId="0" xfId="0" applyFont="1" applyBorder="1"/>
    <xf numFmtId="0" fontId="18" fillId="0" borderId="11" xfId="0" applyFont="1" applyBorder="1" applyAlignment="1">
      <alignment horizontal="left" wrapText="1" readingOrder="1"/>
    </xf>
    <xf numFmtId="0" fontId="19" fillId="0" borderId="11" xfId="0" applyFont="1" applyBorder="1" applyAlignment="1">
      <alignment horizontal="center" readingOrder="1"/>
    </xf>
    <xf numFmtId="0" fontId="20" fillId="3" borderId="11" xfId="0" applyFont="1" applyFill="1" applyBorder="1" applyAlignment="1">
      <alignment horizontal="left" wrapText="1" readingOrder="1"/>
    </xf>
    <xf numFmtId="0" fontId="20" fillId="3" borderId="11" xfId="0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right" wrapText="1"/>
    </xf>
    <xf numFmtId="0" fontId="21" fillId="0" borderId="2" xfId="0" applyFont="1" applyBorder="1" applyAlignment="1">
      <alignment wrapText="1"/>
    </xf>
    <xf numFmtId="0" fontId="22" fillId="3" borderId="2" xfId="0" applyFont="1" applyFill="1" applyBorder="1" applyAlignment="1">
      <alignment wrapText="1"/>
    </xf>
    <xf numFmtId="0" fontId="3" fillId="0" borderId="2" xfId="0" applyFont="1" applyBorder="1" applyAlignment="1">
      <alignment horizontal="right" wrapText="1"/>
    </xf>
    <xf numFmtId="9" fontId="3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18" fillId="4" borderId="9" xfId="0" applyFont="1" applyFill="1" applyBorder="1" applyAlignment="1">
      <alignment horizontal="center" wrapText="1"/>
    </xf>
    <xf numFmtId="0" fontId="18" fillId="7" borderId="9" xfId="0" applyFont="1" applyFill="1" applyBorder="1" applyAlignment="1">
      <alignment horizontal="center" wrapText="1"/>
    </xf>
    <xf numFmtId="0" fontId="18" fillId="8" borderId="9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left" wrapText="1" readingOrder="1"/>
    </xf>
    <xf numFmtId="0" fontId="23" fillId="0" borderId="0" xfId="0" applyFont="1" applyFill="1" applyBorder="1" applyAlignment="1">
      <alignment horizontal="left" wrapText="1" readingOrder="1"/>
    </xf>
    <xf numFmtId="0" fontId="24" fillId="5" borderId="0" xfId="0" applyFont="1" applyFill="1" applyBorder="1" applyAlignment="1">
      <alignment horizontal="left" wrapText="1" readingOrder="1"/>
    </xf>
    <xf numFmtId="0" fontId="25" fillId="0" borderId="11" xfId="0" applyFont="1" applyBorder="1" applyAlignment="1">
      <alignment horizontal="left" wrapText="1" readingOrder="1"/>
    </xf>
    <xf numFmtId="0" fontId="26" fillId="3" borderId="11" xfId="0" applyFont="1" applyFill="1" applyBorder="1" applyAlignment="1">
      <alignment horizontal="left" wrapText="1" readingOrder="1"/>
    </xf>
    <xf numFmtId="0" fontId="24" fillId="0" borderId="11" xfId="0" applyFont="1" applyBorder="1" applyAlignment="1">
      <alignment horizontal="left" wrapText="1" readingOrder="1"/>
    </xf>
    <xf numFmtId="0" fontId="27" fillId="0" borderId="11" xfId="0" applyFont="1" applyBorder="1"/>
    <xf numFmtId="0" fontId="28" fillId="0" borderId="11" xfId="0" applyFont="1" applyBorder="1" applyAlignment="1">
      <alignment horizontal="left" wrapText="1" readingOrder="1"/>
    </xf>
    <xf numFmtId="0" fontId="28" fillId="0" borderId="11" xfId="0" applyFont="1" applyBorder="1"/>
    <xf numFmtId="0" fontId="21" fillId="0" borderId="0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topLeftCell="A46" zoomScale="115" zoomScaleNormal="115" workbookViewId="0">
      <selection activeCell="C15" sqref="C15"/>
    </sheetView>
  </sheetViews>
  <sheetFormatPr defaultRowHeight="15"/>
  <cols>
    <col min="1" max="1" width="40.85546875" style="42" customWidth="1"/>
    <col min="2" max="2" width="22.7109375" style="44" customWidth="1"/>
    <col min="3" max="3" width="17.5703125" style="45" customWidth="1"/>
    <col min="4" max="16384" width="9.140625" style="42"/>
  </cols>
  <sheetData>
    <row r="1" spans="1:4">
      <c r="A1" s="2" t="s">
        <v>0</v>
      </c>
      <c r="B1" s="61"/>
      <c r="C1" s="39"/>
    </row>
    <row r="2" spans="1:4" s="43" customFormat="1" ht="15.75">
      <c r="A2" s="5" t="s">
        <v>64</v>
      </c>
      <c r="B2" s="62"/>
      <c r="C2" s="40"/>
    </row>
    <row r="3" spans="1:4">
      <c r="A3" s="44" t="s">
        <v>1</v>
      </c>
      <c r="B3" s="62"/>
      <c r="C3" s="40"/>
      <c r="D3" s="43"/>
    </row>
    <row r="4" spans="1:4">
      <c r="A4" s="44" t="s">
        <v>69</v>
      </c>
      <c r="B4" s="3"/>
    </row>
    <row r="5" spans="1:4">
      <c r="A5" s="44" t="s">
        <v>68</v>
      </c>
      <c r="B5" s="3"/>
    </row>
    <row r="6" spans="1:4">
      <c r="A6" s="44"/>
      <c r="B6" s="3"/>
    </row>
    <row r="7" spans="1:4">
      <c r="A7" s="38" t="s">
        <v>2</v>
      </c>
      <c r="B7" s="63"/>
      <c r="C7" s="41"/>
      <c r="D7" s="46"/>
    </row>
    <row r="8" spans="1:4">
      <c r="A8" s="47" t="s">
        <v>3</v>
      </c>
      <c r="B8" s="64"/>
      <c r="C8" s="48"/>
      <c r="D8" s="46"/>
    </row>
    <row r="9" spans="1:4">
      <c r="A9" s="47" t="s">
        <v>4</v>
      </c>
      <c r="B9" s="64"/>
      <c r="C9" s="48"/>
      <c r="D9" s="46"/>
    </row>
    <row r="10" spans="1:4">
      <c r="A10" s="47" t="s">
        <v>5</v>
      </c>
      <c r="B10" s="64"/>
      <c r="C10" s="48"/>
      <c r="D10" s="46"/>
    </row>
    <row r="11" spans="1:4">
      <c r="A11" s="47" t="s">
        <v>6</v>
      </c>
      <c r="B11" s="64"/>
      <c r="C11" s="48"/>
      <c r="D11" s="46"/>
    </row>
    <row r="12" spans="1:4">
      <c r="A12" s="47" t="s">
        <v>7</v>
      </c>
      <c r="B12" s="64"/>
      <c r="C12" s="48"/>
      <c r="D12" s="46"/>
    </row>
    <row r="13" spans="1:4">
      <c r="A13" s="47" t="s">
        <v>8</v>
      </c>
      <c r="B13" s="64"/>
      <c r="C13" s="48"/>
      <c r="D13" s="46"/>
    </row>
    <row r="14" spans="1:4" ht="27" thickBot="1">
      <c r="A14" s="49" t="s">
        <v>9</v>
      </c>
      <c r="B14" s="65" t="s">
        <v>63</v>
      </c>
      <c r="C14" s="50" t="s">
        <v>149</v>
      </c>
      <c r="D14" s="46"/>
    </row>
    <row r="15" spans="1:4" ht="52.5" thickBot="1">
      <c r="A15" s="47" t="s">
        <v>10</v>
      </c>
      <c r="B15" s="66" t="s">
        <v>65</v>
      </c>
      <c r="C15" s="51"/>
      <c r="D15" s="46"/>
    </row>
    <row r="16" spans="1:4" ht="65.25" thickBot="1">
      <c r="A16" s="47" t="s">
        <v>11</v>
      </c>
      <c r="B16" s="66" t="s">
        <v>65</v>
      </c>
      <c r="C16" s="52"/>
      <c r="D16" s="46"/>
    </row>
    <row r="17" spans="1:4" ht="15.75" thickBot="1">
      <c r="A17" s="49" t="s">
        <v>12</v>
      </c>
      <c r="B17" s="65"/>
      <c r="C17" s="53"/>
      <c r="D17" s="46"/>
    </row>
    <row r="18" spans="1:4" ht="15.75" thickBot="1">
      <c r="A18" s="47" t="s">
        <v>13</v>
      </c>
      <c r="B18" s="66"/>
      <c r="C18" s="54"/>
      <c r="D18" s="46"/>
    </row>
    <row r="19" spans="1:4" ht="27" thickBot="1">
      <c r="A19" s="47" t="s">
        <v>14</v>
      </c>
      <c r="B19" s="66"/>
      <c r="C19" s="54"/>
      <c r="D19" s="46"/>
    </row>
    <row r="20" spans="1:4" ht="27" thickBot="1">
      <c r="A20" s="47" t="s">
        <v>15</v>
      </c>
      <c r="B20" s="66"/>
      <c r="C20" s="54"/>
      <c r="D20" s="46"/>
    </row>
    <row r="21" spans="1:4" ht="27" thickBot="1">
      <c r="A21" s="47" t="s">
        <v>16</v>
      </c>
      <c r="B21" s="66"/>
      <c r="C21" s="54"/>
      <c r="D21" s="46"/>
    </row>
    <row r="22" spans="1:4" ht="27" thickBot="1">
      <c r="A22" s="47" t="s">
        <v>17</v>
      </c>
      <c r="B22" s="66"/>
      <c r="C22" s="54"/>
      <c r="D22" s="46"/>
    </row>
    <row r="23" spans="1:4" ht="27" thickBot="1">
      <c r="A23" s="47" t="s">
        <v>18</v>
      </c>
      <c r="B23" s="66"/>
      <c r="C23" s="54"/>
      <c r="D23" s="46"/>
    </row>
    <row r="24" spans="1:4" ht="27" thickBot="1">
      <c r="A24" s="47" t="s">
        <v>19</v>
      </c>
      <c r="B24" s="66"/>
      <c r="C24" s="54"/>
      <c r="D24" s="46"/>
    </row>
    <row r="25" spans="1:4" ht="15.75" thickBot="1">
      <c r="A25" s="47" t="s">
        <v>20</v>
      </c>
      <c r="B25" s="66"/>
      <c r="C25" s="54"/>
      <c r="D25" s="46"/>
    </row>
    <row r="26" spans="1:4" ht="15.75" thickBot="1">
      <c r="A26" s="49" t="s">
        <v>21</v>
      </c>
      <c r="B26" s="65"/>
      <c r="C26" s="53"/>
      <c r="D26" s="46"/>
    </row>
    <row r="27" spans="1:4" ht="27" thickBot="1">
      <c r="A27" s="47" t="s">
        <v>22</v>
      </c>
      <c r="B27" s="66"/>
      <c r="C27" s="54"/>
      <c r="D27" s="46"/>
    </row>
    <row r="28" spans="1:4" ht="27" thickBot="1">
      <c r="A28" s="47" t="s">
        <v>23</v>
      </c>
      <c r="B28" s="66"/>
      <c r="C28" s="54"/>
      <c r="D28" s="46"/>
    </row>
    <row r="29" spans="1:4" ht="65.25" thickBot="1">
      <c r="A29" s="47" t="s">
        <v>24</v>
      </c>
      <c r="B29" s="67" t="s">
        <v>62</v>
      </c>
      <c r="C29" s="1"/>
      <c r="D29" s="46"/>
    </row>
    <row r="30" spans="1:4" ht="27" thickBot="1">
      <c r="A30" s="47" t="s">
        <v>25</v>
      </c>
      <c r="B30" s="66"/>
      <c r="C30" s="54"/>
      <c r="D30" s="46"/>
    </row>
    <row r="31" spans="1:4" ht="27" thickBot="1">
      <c r="A31" s="47" t="s">
        <v>26</v>
      </c>
      <c r="B31" s="66"/>
      <c r="C31" s="54"/>
      <c r="D31" s="46"/>
    </row>
    <row r="32" spans="1:4" ht="27" thickBot="1">
      <c r="A32" s="47" t="s">
        <v>27</v>
      </c>
      <c r="B32" s="66"/>
      <c r="C32" s="54"/>
      <c r="D32" s="46"/>
    </row>
    <row r="33" spans="1:4" ht="27" thickBot="1">
      <c r="A33" s="47" t="s">
        <v>28</v>
      </c>
      <c r="B33" s="66" t="s">
        <v>66</v>
      </c>
      <c r="C33" s="54"/>
      <c r="D33" s="46"/>
    </row>
    <row r="34" spans="1:4" ht="15.75" thickBot="1">
      <c r="A34" s="49" t="s">
        <v>29</v>
      </c>
      <c r="B34" s="65"/>
      <c r="C34" s="53"/>
      <c r="D34" s="46"/>
    </row>
    <row r="35" spans="1:4" ht="39.75" thickBot="1">
      <c r="A35" s="47" t="s">
        <v>30</v>
      </c>
      <c r="B35" s="66"/>
      <c r="C35" s="54"/>
      <c r="D35" s="46"/>
    </row>
    <row r="36" spans="1:4" ht="65.25" thickBot="1">
      <c r="A36" s="47" t="s">
        <v>31</v>
      </c>
      <c r="B36" s="67" t="s">
        <v>62</v>
      </c>
      <c r="C36" s="1"/>
      <c r="D36" s="46"/>
    </row>
    <row r="37" spans="1:4" ht="39.75" thickBot="1">
      <c r="A37" s="47" t="s">
        <v>32</v>
      </c>
      <c r="B37" s="66"/>
      <c r="C37" s="54">
        <f>C38+(C39*0.75)+(C40*1.25)</f>
        <v>0</v>
      </c>
      <c r="D37" s="46"/>
    </row>
    <row r="38" spans="1:4" ht="15.75" thickBot="1">
      <c r="A38" s="47" t="s">
        <v>33</v>
      </c>
      <c r="B38" s="66"/>
      <c r="C38" s="54"/>
      <c r="D38" s="46"/>
    </row>
    <row r="39" spans="1:4" ht="15.75" thickBot="1">
      <c r="A39" s="47" t="s">
        <v>34</v>
      </c>
      <c r="B39" s="66"/>
      <c r="C39" s="54"/>
      <c r="D39" s="46"/>
    </row>
    <row r="40" spans="1:4" ht="15.75" thickBot="1">
      <c r="A40" s="47" t="s">
        <v>35</v>
      </c>
      <c r="B40" s="66"/>
      <c r="C40" s="54"/>
      <c r="D40" s="46"/>
    </row>
    <row r="41" spans="1:4" ht="39.75" thickBot="1">
      <c r="A41" s="47" t="s">
        <v>36</v>
      </c>
      <c r="B41" s="66"/>
      <c r="C41" s="54">
        <f>C42+(C43*0.75)+(C44*1.25)</f>
        <v>0</v>
      </c>
      <c r="D41" s="46"/>
    </row>
    <row r="42" spans="1:4" ht="15.75" thickBot="1">
      <c r="A42" s="47" t="s">
        <v>33</v>
      </c>
      <c r="B42" s="66"/>
      <c r="C42" s="54"/>
      <c r="D42" s="46"/>
    </row>
    <row r="43" spans="1:4" ht="15.75" thickBot="1">
      <c r="A43" s="47" t="s">
        <v>34</v>
      </c>
      <c r="B43" s="66"/>
      <c r="C43" s="54"/>
      <c r="D43" s="46"/>
    </row>
    <row r="44" spans="1:4" ht="15.75" thickBot="1">
      <c r="A44" s="47" t="s">
        <v>35</v>
      </c>
      <c r="B44" s="66"/>
      <c r="C44" s="54"/>
      <c r="D44" s="46"/>
    </row>
    <row r="45" spans="1:4" ht="15.75" thickBot="1">
      <c r="A45" s="49" t="s">
        <v>37</v>
      </c>
      <c r="B45" s="65"/>
      <c r="C45" s="53"/>
      <c r="D45" s="46"/>
    </row>
    <row r="46" spans="1:4" ht="52.5" thickBot="1">
      <c r="A46" s="47" t="s">
        <v>38</v>
      </c>
      <c r="B46" s="66" t="s">
        <v>70</v>
      </c>
      <c r="C46" s="55"/>
      <c r="D46" s="46"/>
    </row>
    <row r="47" spans="1:4" ht="52.5" thickBot="1">
      <c r="A47" s="47" t="s">
        <v>39</v>
      </c>
      <c r="B47" s="66" t="s">
        <v>70</v>
      </c>
      <c r="C47" s="55"/>
      <c r="D47" s="46"/>
    </row>
    <row r="48" spans="1:4" ht="52.5" thickBot="1">
      <c r="A48" s="47" t="s">
        <v>40</v>
      </c>
      <c r="B48" s="67" t="s">
        <v>62</v>
      </c>
      <c r="C48" s="1"/>
      <c r="D48" s="46"/>
    </row>
    <row r="49" spans="1:4" ht="27" thickBot="1">
      <c r="A49" s="47" t="s">
        <v>41</v>
      </c>
      <c r="B49" s="66"/>
      <c r="C49" s="55"/>
      <c r="D49" s="46"/>
    </row>
    <row r="50" spans="1:4" ht="52.5" thickBot="1">
      <c r="A50" s="47" t="s">
        <v>42</v>
      </c>
      <c r="B50" s="66" t="s">
        <v>70</v>
      </c>
      <c r="C50" s="55"/>
      <c r="D50" s="46"/>
    </row>
    <row r="51" spans="1:4" ht="15.75" thickBot="1">
      <c r="A51" s="49" t="s">
        <v>43</v>
      </c>
      <c r="B51" s="65"/>
      <c r="C51" s="53"/>
      <c r="D51" s="46"/>
    </row>
    <row r="52" spans="1:4" ht="52.5" thickBot="1">
      <c r="A52" s="47" t="s">
        <v>44</v>
      </c>
      <c r="B52" s="66" t="s">
        <v>70</v>
      </c>
      <c r="C52" s="57"/>
      <c r="D52" s="46"/>
    </row>
    <row r="53" spans="1:4" ht="52.5" thickBot="1">
      <c r="A53" s="47" t="s">
        <v>45</v>
      </c>
      <c r="B53" s="66" t="s">
        <v>70</v>
      </c>
      <c r="C53" s="56"/>
      <c r="D53" s="46"/>
    </row>
    <row r="54" spans="1:4" ht="39.75" thickBot="1">
      <c r="A54" s="47" t="s">
        <v>46</v>
      </c>
      <c r="B54" s="67" t="s">
        <v>62</v>
      </c>
      <c r="C54" s="1"/>
      <c r="D54" s="46"/>
    </row>
    <row r="55" spans="1:4" ht="27" thickBot="1">
      <c r="A55" s="47" t="s">
        <v>47</v>
      </c>
      <c r="B55" s="67" t="s">
        <v>62</v>
      </c>
      <c r="C55" s="1"/>
      <c r="D55" s="46"/>
    </row>
    <row r="56" spans="1:4" ht="15.75" thickBot="1">
      <c r="A56" s="49" t="s">
        <v>48</v>
      </c>
      <c r="B56" s="65"/>
      <c r="C56" s="53"/>
      <c r="D56" s="46"/>
    </row>
    <row r="57" spans="1:4" ht="27" thickBot="1">
      <c r="A57" s="47" t="s">
        <v>49</v>
      </c>
      <c r="B57" s="68" t="s">
        <v>67</v>
      </c>
      <c r="C57" s="54"/>
      <c r="D57" s="46"/>
    </row>
    <row r="58" spans="1:4" ht="27" thickBot="1">
      <c r="A58" s="47" t="s">
        <v>50</v>
      </c>
      <c r="B58" s="69" t="s">
        <v>62</v>
      </c>
      <c r="C58" s="1"/>
      <c r="D58" s="46"/>
    </row>
    <row r="59" spans="1:4" ht="27" thickBot="1">
      <c r="A59" s="47" t="s">
        <v>51</v>
      </c>
      <c r="B59" s="69" t="s">
        <v>62</v>
      </c>
      <c r="C59" s="1"/>
      <c r="D59" s="46"/>
    </row>
    <row r="60" spans="1:4" ht="52.5" thickBot="1">
      <c r="A60" s="47" t="s">
        <v>52</v>
      </c>
      <c r="B60" s="68" t="s">
        <v>67</v>
      </c>
      <c r="C60" s="54"/>
      <c r="D60" s="46"/>
    </row>
    <row r="61" spans="1:4" ht="27" thickBot="1">
      <c r="A61" s="47" t="s">
        <v>53</v>
      </c>
      <c r="B61" s="68" t="s">
        <v>67</v>
      </c>
      <c r="C61" s="54"/>
      <c r="D61" s="46"/>
    </row>
    <row r="62" spans="1:4" ht="27" thickBot="1">
      <c r="A62" s="47" t="s">
        <v>54</v>
      </c>
      <c r="B62" s="68" t="s">
        <v>67</v>
      </c>
      <c r="C62" s="54"/>
      <c r="D62" s="46"/>
    </row>
    <row r="63" spans="1:4" ht="15.75" thickBot="1">
      <c r="A63" s="49" t="s">
        <v>55</v>
      </c>
      <c r="B63" s="65"/>
      <c r="C63" s="53"/>
      <c r="D63" s="46"/>
    </row>
    <row r="64" spans="1:4" ht="65.25" thickBot="1">
      <c r="A64" s="47" t="s">
        <v>56</v>
      </c>
      <c r="B64" s="68" t="s">
        <v>150</v>
      </c>
      <c r="C64" s="54"/>
      <c r="D64" s="46"/>
    </row>
    <row r="65" spans="1:4" ht="27" thickBot="1">
      <c r="A65" s="47" t="s">
        <v>57</v>
      </c>
      <c r="B65" s="68" t="s">
        <v>151</v>
      </c>
      <c r="C65" s="54"/>
      <c r="D65" s="46"/>
    </row>
    <row r="66" spans="1:4" ht="52.5" thickBot="1">
      <c r="A66" s="47" t="s">
        <v>58</v>
      </c>
      <c r="B66" s="68" t="s">
        <v>152</v>
      </c>
      <c r="C66" s="54"/>
      <c r="D66" s="46"/>
    </row>
    <row r="67" spans="1:4" ht="52.5" thickBot="1">
      <c r="A67" s="47" t="s">
        <v>59</v>
      </c>
      <c r="B67" s="68" t="s">
        <v>152</v>
      </c>
      <c r="C67" s="54"/>
      <c r="D67" s="46"/>
    </row>
    <row r="68" spans="1:4" ht="52.5" thickBot="1">
      <c r="A68" s="47" t="s">
        <v>60</v>
      </c>
      <c r="B68" s="68" t="s">
        <v>152</v>
      </c>
      <c r="C68" s="54"/>
      <c r="D68" s="46"/>
    </row>
    <row r="69" spans="1:4" ht="52.5" thickBot="1">
      <c r="A69" s="47" t="s">
        <v>61</v>
      </c>
      <c r="B69" s="68" t="s">
        <v>152</v>
      </c>
      <c r="C69" s="54"/>
      <c r="D69" s="46"/>
    </row>
    <row r="70" spans="1:4">
      <c r="A70" s="4"/>
      <c r="B70" s="70"/>
    </row>
    <row r="71" spans="1:4">
      <c r="A71" s="4"/>
      <c r="B71" s="70"/>
    </row>
    <row r="72" spans="1:4">
      <c r="A72" s="4"/>
      <c r="B72" s="70"/>
    </row>
    <row r="73" spans="1:4">
      <c r="A73" s="4"/>
      <c r="B73" s="70"/>
    </row>
    <row r="74" spans="1:4">
      <c r="A74" s="4"/>
      <c r="B74" s="70"/>
    </row>
    <row r="75" spans="1:4">
      <c r="A75" s="4"/>
      <c r="B75" s="70"/>
    </row>
    <row r="76" spans="1:4">
      <c r="A76" s="4"/>
      <c r="B76" s="70"/>
    </row>
    <row r="77" spans="1:4">
      <c r="A77" s="4"/>
      <c r="B77" s="70"/>
    </row>
    <row r="78" spans="1:4">
      <c r="A78" s="4"/>
      <c r="B78" s="70"/>
    </row>
    <row r="79" spans="1:4">
      <c r="A79" s="4"/>
      <c r="B79" s="70"/>
    </row>
    <row r="80" spans="1:4">
      <c r="A80" s="4"/>
      <c r="B80" s="70"/>
    </row>
    <row r="81" spans="1:2">
      <c r="A81" s="4"/>
      <c r="B81" s="70"/>
    </row>
    <row r="82" spans="1:2">
      <c r="A82" s="4"/>
      <c r="B82" s="70"/>
    </row>
    <row r="83" spans="1:2">
      <c r="A83" s="4"/>
      <c r="B83" s="70"/>
    </row>
    <row r="84" spans="1:2">
      <c r="A84" s="4"/>
      <c r="B84" s="70"/>
    </row>
    <row r="85" spans="1:2">
      <c r="A85" s="4"/>
      <c r="B85" s="70"/>
    </row>
    <row r="86" spans="1:2">
      <c r="A86" s="4"/>
      <c r="B86" s="70"/>
    </row>
    <row r="87" spans="1:2">
      <c r="A87" s="4"/>
      <c r="B87" s="70"/>
    </row>
    <row r="88" spans="1:2">
      <c r="A88" s="4"/>
      <c r="B88" s="70"/>
    </row>
    <row r="89" spans="1:2">
      <c r="A89" s="4"/>
      <c r="B89" s="70"/>
    </row>
    <row r="90" spans="1:2">
      <c r="A90" s="4"/>
      <c r="B90" s="70"/>
    </row>
    <row r="91" spans="1:2">
      <c r="A91" s="4"/>
      <c r="B91" s="70"/>
    </row>
    <row r="92" spans="1:2">
      <c r="A92" s="4"/>
      <c r="B92" s="70"/>
    </row>
    <row r="93" spans="1:2">
      <c r="A93" s="4"/>
      <c r="B93" s="70"/>
    </row>
    <row r="94" spans="1:2">
      <c r="A94" s="4"/>
      <c r="B94" s="70"/>
    </row>
    <row r="95" spans="1:2">
      <c r="A95" s="4"/>
      <c r="B95" s="70"/>
    </row>
    <row r="96" spans="1:2">
      <c r="A96" s="4"/>
      <c r="B96" s="70"/>
    </row>
    <row r="97" spans="1:2">
      <c r="A97" s="4"/>
      <c r="B97" s="70"/>
    </row>
    <row r="98" spans="1:2">
      <c r="A98" s="4"/>
      <c r="B98" s="70"/>
    </row>
    <row r="99" spans="1:2">
      <c r="A99" s="4"/>
      <c r="B99" s="70"/>
    </row>
    <row r="100" spans="1:2">
      <c r="A100" s="4"/>
      <c r="B100" s="70"/>
    </row>
    <row r="101" spans="1:2">
      <c r="A101" s="4"/>
      <c r="B101" s="70"/>
    </row>
    <row r="102" spans="1:2">
      <c r="A102" s="4"/>
      <c r="B102" s="70"/>
    </row>
    <row r="103" spans="1:2">
      <c r="A103" s="4"/>
      <c r="B103" s="70"/>
    </row>
    <row r="104" spans="1:2">
      <c r="A104" s="4"/>
      <c r="B104" s="70"/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4"/>
  <sheetViews>
    <sheetView topLeftCell="C1" zoomScale="85" zoomScaleNormal="85" workbookViewId="0">
      <selection activeCell="L41" sqref="L41"/>
    </sheetView>
  </sheetViews>
  <sheetFormatPr defaultColWidth="10.85546875" defaultRowHeight="12.75"/>
  <cols>
    <col min="1" max="1" width="10.85546875" style="19"/>
    <col min="2" max="2" width="12.7109375" style="19" customWidth="1"/>
    <col min="3" max="3" width="10.85546875" style="19"/>
    <col min="4" max="4" width="40" style="19" customWidth="1"/>
    <col min="5" max="5" width="10.85546875" style="37"/>
    <col min="6" max="6" width="17.28515625" style="19" customWidth="1"/>
    <col min="7" max="7" width="16.140625" style="37" customWidth="1"/>
    <col min="8" max="8" width="23.42578125" style="19" customWidth="1"/>
    <col min="9" max="9" width="17.28515625" style="19" customWidth="1"/>
    <col min="10" max="10" width="16.140625" style="37" customWidth="1"/>
    <col min="11" max="11" width="23.42578125" style="19" customWidth="1"/>
    <col min="12" max="12" width="17.28515625" style="19" customWidth="1"/>
    <col min="13" max="13" width="16.140625" style="37" customWidth="1"/>
    <col min="14" max="14" width="23.42578125" style="19" customWidth="1"/>
    <col min="15" max="16384" width="10.85546875" style="19"/>
  </cols>
  <sheetData>
    <row r="1" spans="2:14" s="6" customFormat="1" ht="21" customHeight="1" thickBot="1">
      <c r="E1" s="30"/>
      <c r="F1" s="58">
        <f>Data!C8</f>
        <v>0</v>
      </c>
      <c r="G1" s="58"/>
      <c r="H1" s="58"/>
      <c r="I1" s="59" t="e">
        <f>Data!#REF!</f>
        <v>#REF!</v>
      </c>
      <c r="J1" s="59"/>
      <c r="K1" s="59"/>
      <c r="L1" s="60">
        <f>Data!E8</f>
        <v>0</v>
      </c>
      <c r="M1" s="60"/>
      <c r="N1" s="60"/>
    </row>
    <row r="2" spans="2:14" s="10" customFormat="1" ht="36">
      <c r="B2" s="7" t="s">
        <v>71</v>
      </c>
      <c r="C2" s="8"/>
      <c r="D2" s="8"/>
      <c r="E2" s="31" t="s">
        <v>143</v>
      </c>
      <c r="F2" s="8"/>
      <c r="G2" s="31" t="s">
        <v>142</v>
      </c>
      <c r="H2" s="9" t="s">
        <v>72</v>
      </c>
      <c r="I2" s="8"/>
      <c r="J2" s="31" t="s">
        <v>142</v>
      </c>
      <c r="K2" s="9" t="s">
        <v>72</v>
      </c>
      <c r="L2" s="8"/>
      <c r="M2" s="31" t="s">
        <v>142</v>
      </c>
      <c r="N2" s="9" t="s">
        <v>72</v>
      </c>
    </row>
    <row r="3" spans="2:14" s="14" customFormat="1" ht="18">
      <c r="B3" s="11" t="s">
        <v>12</v>
      </c>
      <c r="C3" s="12"/>
      <c r="D3" s="12"/>
      <c r="E3" s="32"/>
      <c r="F3" s="12"/>
      <c r="G3" s="32"/>
      <c r="H3" s="13"/>
      <c r="I3" s="12"/>
      <c r="J3" s="32"/>
      <c r="K3" s="13"/>
      <c r="L3" s="12"/>
      <c r="M3" s="32"/>
      <c r="N3" s="13"/>
    </row>
    <row r="4" spans="2:14" ht="29.25">
      <c r="B4" s="15" t="s">
        <v>73</v>
      </c>
      <c r="C4" s="16" t="s">
        <v>74</v>
      </c>
      <c r="D4" s="17" t="s">
        <v>75</v>
      </c>
      <c r="E4" s="33">
        <v>3</v>
      </c>
      <c r="F4" s="28" t="e">
        <f>Data!C19/Data!C18</f>
        <v>#DIV/0!</v>
      </c>
      <c r="G4" s="33" t="e">
        <f>IF((F4&gt;=1), 3, 0)</f>
        <v>#DIV/0!</v>
      </c>
      <c r="H4" s="18"/>
      <c r="I4" s="28" t="e">
        <f>Data!#REF!/Data!#REF!</f>
        <v>#REF!</v>
      </c>
      <c r="J4" s="33" t="e">
        <f>IF((I4&gt;=1), 3, 0)</f>
        <v>#REF!</v>
      </c>
      <c r="K4" s="18"/>
      <c r="L4" s="28" t="e">
        <f>Data!#REF!/Data!#REF!</f>
        <v>#REF!</v>
      </c>
      <c r="M4" s="33" t="e">
        <f>IF((L4&gt;=1), 3, 0)</f>
        <v>#REF!</v>
      </c>
      <c r="N4" s="18"/>
    </row>
    <row r="5" spans="2:14" ht="42.75">
      <c r="B5" s="15" t="s">
        <v>76</v>
      </c>
      <c r="C5" s="16" t="s">
        <v>77</v>
      </c>
      <c r="D5" s="17" t="s">
        <v>78</v>
      </c>
      <c r="E5" s="33">
        <v>3</v>
      </c>
      <c r="F5" s="17" t="e">
        <f>Data!C21/Data!C20</f>
        <v>#DIV/0!</v>
      </c>
      <c r="G5" s="33" t="e">
        <f>IF((F5&gt;=1), 3, 0)</f>
        <v>#DIV/0!</v>
      </c>
      <c r="H5" s="18"/>
      <c r="I5" s="17" t="e">
        <f>Data!#REF!/Data!#REF!</f>
        <v>#REF!</v>
      </c>
      <c r="J5" s="33" t="e">
        <f>IF((I5&gt;=1), 3, 0)</f>
        <v>#REF!</v>
      </c>
      <c r="K5" s="18"/>
      <c r="L5" s="17" t="e">
        <f>Data!#REF!/Data!#REF!</f>
        <v>#REF!</v>
      </c>
      <c r="M5" s="33" t="e">
        <f>IF((L5&gt;=1), 3, 0)</f>
        <v>#REF!</v>
      </c>
      <c r="N5" s="18"/>
    </row>
    <row r="6" spans="2:14" ht="42.75">
      <c r="B6" s="15" t="s">
        <v>79</v>
      </c>
      <c r="C6" s="16" t="s">
        <v>80</v>
      </c>
      <c r="D6" s="17" t="s">
        <v>81</v>
      </c>
      <c r="E6" s="33">
        <v>6</v>
      </c>
      <c r="F6" s="17" t="e">
        <f>Data!C23/Data!C22</f>
        <v>#DIV/0!</v>
      </c>
      <c r="G6" s="33" t="e">
        <f>IF((F6&gt;=0.9), 6, IF((F6&gt;=0.8), 5, IF((F6&gt;=0.7), 4, IF((F6&gt;=0.6), 3, IF((F6&gt;=0.5), 2, 0)))))</f>
        <v>#DIV/0!</v>
      </c>
      <c r="H6" s="18"/>
      <c r="I6" s="17" t="e">
        <f>Data!#REF!/Data!#REF!</f>
        <v>#REF!</v>
      </c>
      <c r="J6" s="33" t="e">
        <f>IF((I6&gt;=0.9), 6, IF((I6&gt;=0.8), 5, IF((I6&gt;=0.7), 4, IF((I6&gt;=0.6), 3, IF((I6&gt;=0.5), 2, 0)))))</f>
        <v>#REF!</v>
      </c>
      <c r="K6" s="18"/>
      <c r="L6" s="17" t="e">
        <f>Data!#REF!/Data!#REF!</f>
        <v>#REF!</v>
      </c>
      <c r="M6" s="33" t="e">
        <f>IF((L6&gt;=0.9), 6, IF((L6&gt;=0.8), 5, IF((L6&gt;=0.7), 4, IF((L6&gt;=0.6), 3, IF((L6&gt;=0.5), 2, 0)))))</f>
        <v>#REF!</v>
      </c>
      <c r="N6" s="18"/>
    </row>
    <row r="7" spans="2:14" ht="38.25">
      <c r="B7" s="15" t="s">
        <v>82</v>
      </c>
      <c r="C7" s="16" t="s">
        <v>83</v>
      </c>
      <c r="D7" s="20" t="s">
        <v>84</v>
      </c>
      <c r="E7" s="33">
        <v>2</v>
      </c>
      <c r="F7" s="20" t="e">
        <f>Data!C25/(Data!C18/100)</f>
        <v>#DIV/0!</v>
      </c>
      <c r="G7" s="33" t="e">
        <f>IF((F7&gt;=5), 2, IF((F7&gt;=3), 1, 0))</f>
        <v>#DIV/0!</v>
      </c>
      <c r="H7" s="18"/>
      <c r="I7" s="20" t="e">
        <f>Data!#REF!/(Data!#REF!/100)</f>
        <v>#REF!</v>
      </c>
      <c r="J7" s="33" t="e">
        <f>IF((I7&gt;=5), 2, IF((I7&gt;=3), 1, 0))</f>
        <v>#REF!</v>
      </c>
      <c r="K7" s="18"/>
      <c r="L7" s="20" t="e">
        <f>Data!#REF!/(Data!#REF!/100)</f>
        <v>#REF!</v>
      </c>
      <c r="M7" s="33" t="e">
        <f>IF((L7&gt;=5), 2, IF((L7&gt;=3), 1, 0))</f>
        <v>#REF!</v>
      </c>
      <c r="N7" s="18"/>
    </row>
    <row r="8" spans="2:14" ht="38.25">
      <c r="B8" s="15" t="s">
        <v>85</v>
      </c>
      <c r="C8" s="16" t="s">
        <v>86</v>
      </c>
      <c r="D8" s="16" t="s">
        <v>87</v>
      </c>
      <c r="E8" s="33">
        <v>1</v>
      </c>
      <c r="F8" s="16" t="e">
        <f>Data!C24/Data!C22</f>
        <v>#DIV/0!</v>
      </c>
      <c r="G8" s="33" t="e">
        <f>IF((F8&gt;=0.75), 1, 0)</f>
        <v>#DIV/0!</v>
      </c>
      <c r="H8" s="18"/>
      <c r="I8" s="16" t="e">
        <f>Data!#REF!/Data!#REF!</f>
        <v>#REF!</v>
      </c>
      <c r="J8" s="33" t="e">
        <f>IF((I8&gt;=0.75), 1, 0)</f>
        <v>#REF!</v>
      </c>
      <c r="K8" s="18"/>
      <c r="L8" s="16" t="e">
        <f>Data!#REF!/Data!IC22</f>
        <v>#REF!</v>
      </c>
      <c r="M8" s="33" t="e">
        <f>IF((L8&gt;=0.75), 1, 0)</f>
        <v>#REF!</v>
      </c>
      <c r="N8" s="18"/>
    </row>
    <row r="9" spans="2:14" ht="15.75">
      <c r="B9" s="21"/>
      <c r="C9" s="22"/>
      <c r="D9" s="22" t="s">
        <v>88</v>
      </c>
      <c r="E9" s="34">
        <f>SUM(E4:E8)</f>
        <v>15</v>
      </c>
      <c r="F9" s="22"/>
      <c r="G9" s="34" t="e">
        <f>SUM(G4:G8)</f>
        <v>#DIV/0!</v>
      </c>
      <c r="H9" s="23"/>
      <c r="I9" s="22"/>
      <c r="J9" s="34" t="e">
        <f>SUM(J4:J8)</f>
        <v>#REF!</v>
      </c>
      <c r="K9" s="23"/>
      <c r="L9" s="22"/>
      <c r="M9" s="34" t="e">
        <f>SUM(M4:M8)</f>
        <v>#REF!</v>
      </c>
      <c r="N9" s="23"/>
    </row>
    <row r="10" spans="2:14" s="14" customFormat="1" ht="18">
      <c r="B10" s="11" t="s">
        <v>21</v>
      </c>
      <c r="C10" s="12"/>
      <c r="D10" s="12"/>
      <c r="E10" s="32"/>
      <c r="F10" s="12"/>
      <c r="G10" s="32"/>
      <c r="H10" s="13"/>
      <c r="I10" s="12"/>
      <c r="J10" s="32"/>
      <c r="K10" s="13"/>
      <c r="L10" s="12"/>
      <c r="M10" s="32"/>
      <c r="N10" s="13"/>
    </row>
    <row r="11" spans="2:14" ht="25.5">
      <c r="B11" s="15" t="s">
        <v>89</v>
      </c>
      <c r="C11" s="20" t="s">
        <v>90</v>
      </c>
      <c r="D11" s="16" t="s">
        <v>91</v>
      </c>
      <c r="E11" s="33">
        <v>2</v>
      </c>
      <c r="F11" s="16" t="e">
        <f>Data!C28/Data!C27</f>
        <v>#DIV/0!</v>
      </c>
      <c r="G11" s="33" t="e">
        <f>IF((F11&gt;=1), 2, IF((F11&gt;=0.9), 1, 0))</f>
        <v>#DIV/0!</v>
      </c>
      <c r="H11" s="18"/>
      <c r="I11" s="16" t="e">
        <f>Data!#REF!/Data!#REF!</f>
        <v>#REF!</v>
      </c>
      <c r="J11" s="33" t="e">
        <f>IF((GI1&gt;=1), 2, IF((I11&gt;=0.9), 1, 0))</f>
        <v>#REF!</v>
      </c>
      <c r="K11" s="18"/>
      <c r="L11" s="16" t="e">
        <f>Data!#REF!/Data!#REF!</f>
        <v>#REF!</v>
      </c>
      <c r="M11" s="33" t="e">
        <f>IF((L11&gt;=1), 2, IF((L11&gt;=0.9), 1, 0))</f>
        <v>#REF!</v>
      </c>
      <c r="N11" s="18"/>
    </row>
    <row r="12" spans="2:14" ht="51">
      <c r="B12" s="15" t="s">
        <v>92</v>
      </c>
      <c r="C12" s="16" t="s">
        <v>93</v>
      </c>
      <c r="D12" s="20" t="s">
        <v>94</v>
      </c>
      <c r="E12" s="33">
        <v>1</v>
      </c>
      <c r="F12" s="20">
        <f>Data!C30</f>
        <v>0</v>
      </c>
      <c r="G12" s="33">
        <f>IF((F12=1), 1, 0)</f>
        <v>0</v>
      </c>
      <c r="H12" s="18"/>
      <c r="I12" s="20" t="e">
        <f>Data!#REF!</f>
        <v>#REF!</v>
      </c>
      <c r="J12" s="33" t="e">
        <f>IF((I12=1), 1, 0)</f>
        <v>#REF!</v>
      </c>
      <c r="K12" s="18"/>
      <c r="L12" s="20" t="e">
        <f>Data!#REF!</f>
        <v>#REF!</v>
      </c>
      <c r="M12" s="33" t="e">
        <f>IF((L12=1), 1, 0)</f>
        <v>#REF!</v>
      </c>
      <c r="N12" s="18"/>
    </row>
    <row r="13" spans="2:14" ht="38.25">
      <c r="B13" s="15" t="s">
        <v>95</v>
      </c>
      <c r="C13" s="16" t="s">
        <v>96</v>
      </c>
      <c r="D13" s="20" t="s">
        <v>97</v>
      </c>
      <c r="E13" s="33">
        <v>1</v>
      </c>
      <c r="F13" s="20" t="e">
        <f>Data!C32/Data!C31</f>
        <v>#DIV/0!</v>
      </c>
      <c r="G13" s="33" t="e">
        <f>IF((F13&gt;=0.95), 1, 0)</f>
        <v>#DIV/0!</v>
      </c>
      <c r="H13" s="18"/>
      <c r="I13" s="20" t="e">
        <f>Data!#REF!/Data!#REF!</f>
        <v>#REF!</v>
      </c>
      <c r="J13" s="33" t="e">
        <f>IF((I13&gt;=0.95), 1, 0)</f>
        <v>#REF!</v>
      </c>
      <c r="K13" s="18"/>
      <c r="L13" s="20" t="e">
        <f>Data!#REF!/Data!#REF!</f>
        <v>#REF!</v>
      </c>
      <c r="M13" s="33" t="e">
        <f>IF((L13&gt;=0.95), 1, 0)</f>
        <v>#REF!</v>
      </c>
      <c r="N13" s="18"/>
    </row>
    <row r="14" spans="2:14" ht="38.25">
      <c r="B14" s="15" t="s">
        <v>98</v>
      </c>
      <c r="C14" s="16" t="s">
        <v>99</v>
      </c>
      <c r="D14" s="20" t="s">
        <v>100</v>
      </c>
      <c r="E14" s="33">
        <v>1</v>
      </c>
      <c r="F14" s="20">
        <f>Data!C33</f>
        <v>0</v>
      </c>
      <c r="G14" s="33">
        <f>IF((F14=1), 1, 0)</f>
        <v>0</v>
      </c>
      <c r="H14" s="18"/>
      <c r="I14" s="20" t="e">
        <f>Data!#REF!</f>
        <v>#REF!</v>
      </c>
      <c r="J14" s="33" t="e">
        <f>IF((I14=1), 1, 0)</f>
        <v>#REF!</v>
      </c>
      <c r="K14" s="18"/>
      <c r="L14" s="20" t="e">
        <f>Data!#REF!</f>
        <v>#REF!</v>
      </c>
      <c r="M14" s="33" t="e">
        <f>IF((L14=1), 1, 0)</f>
        <v>#REF!</v>
      </c>
      <c r="N14" s="18"/>
    </row>
    <row r="15" spans="2:14" ht="15.75">
      <c r="B15" s="21"/>
      <c r="C15" s="22"/>
      <c r="D15" s="22" t="s">
        <v>101</v>
      </c>
      <c r="E15" s="34">
        <f>SUM(E11:E14)</f>
        <v>5</v>
      </c>
      <c r="F15" s="22"/>
      <c r="G15" s="34" t="e">
        <f>SUM(G11:G14)</f>
        <v>#DIV/0!</v>
      </c>
      <c r="H15" s="23"/>
      <c r="I15" s="22"/>
      <c r="J15" s="34" t="e">
        <f>SUM(J11:J14)</f>
        <v>#REF!</v>
      </c>
      <c r="K15" s="23"/>
      <c r="L15" s="22"/>
      <c r="M15" s="34" t="e">
        <f>SUM(M11:M14)</f>
        <v>#REF!</v>
      </c>
      <c r="N15" s="23"/>
    </row>
    <row r="16" spans="2:14" s="14" customFormat="1" ht="21.95" customHeight="1">
      <c r="B16" s="29" t="s">
        <v>29</v>
      </c>
      <c r="C16" s="12"/>
      <c r="D16" s="12"/>
      <c r="E16" s="32"/>
      <c r="F16" s="12"/>
      <c r="G16" s="32"/>
      <c r="H16" s="13"/>
      <c r="I16" s="12"/>
      <c r="J16" s="32"/>
      <c r="K16" s="13"/>
      <c r="L16" s="12"/>
      <c r="M16" s="32"/>
      <c r="N16" s="13"/>
    </row>
    <row r="17" spans="2:14" ht="25.5">
      <c r="B17" s="15" t="s">
        <v>102</v>
      </c>
      <c r="C17" s="16" t="s">
        <v>103</v>
      </c>
      <c r="D17" s="16" t="s">
        <v>104</v>
      </c>
      <c r="E17" s="33">
        <v>10</v>
      </c>
      <c r="F17" s="16">
        <f>Data!C35</f>
        <v>0</v>
      </c>
      <c r="G17" s="33">
        <f>IF((F17&gt;=150), 0, IF((F17&gt;=130), 2, IF((F17&gt;=110), 6, 10)))</f>
        <v>10</v>
      </c>
      <c r="H17" s="18"/>
      <c r="I17" s="16" t="e">
        <f>Data!#REF!</f>
        <v>#REF!</v>
      </c>
      <c r="J17" s="33" t="e">
        <f>IF((I17&gt;=150), 0, IF((I17&gt;=130), 2, IF((I17&gt;=110), 6, 10)))</f>
        <v>#REF!</v>
      </c>
      <c r="K17" s="18"/>
      <c r="L17" s="16" t="e">
        <f>Data!#REF!</f>
        <v>#REF!</v>
      </c>
      <c r="M17" s="33" t="e">
        <f>IF((L17&gt;=150), 0, IF((L17&gt;=130), 2, IF((L17&gt;=110), 6, 10)))</f>
        <v>#REF!</v>
      </c>
      <c r="N17" s="18"/>
    </row>
    <row r="18" spans="2:14" ht="38.25">
      <c r="B18" s="15" t="s">
        <v>105</v>
      </c>
      <c r="C18" s="16" t="s">
        <v>106</v>
      </c>
      <c r="D18" s="16" t="s">
        <v>107</v>
      </c>
      <c r="E18" s="33">
        <v>5</v>
      </c>
      <c r="F18" s="16" t="e">
        <f>Data!C41/Data!C37</f>
        <v>#DIV/0!</v>
      </c>
      <c r="G18" s="33" t="e">
        <f>IF((F18&gt;=2), 5, IF((F18&gt;=1), 3, IF((F18&gt;=0.5), 1, 0)))</f>
        <v>#DIV/0!</v>
      </c>
      <c r="H18" s="18"/>
      <c r="I18" s="16" t="e">
        <f>Data!#REF!/Data!#REF!</f>
        <v>#REF!</v>
      </c>
      <c r="J18" s="33" t="e">
        <f>IF((I18&gt;=2), 5, IF((I18&gt;=1), 3, IF((I18&gt;=0.5), 1, 0)))</f>
        <v>#REF!</v>
      </c>
      <c r="K18" s="18"/>
      <c r="L18" s="16" t="e">
        <f>Data!#REF!/Data!#REF!</f>
        <v>#REF!</v>
      </c>
      <c r="M18" s="33" t="e">
        <f>IF((L18&gt;=2), 5, IF((L18&gt;=1), 3, IF((L18&gt;=0.5), 1, 0)))</f>
        <v>#REF!</v>
      </c>
      <c r="N18" s="18"/>
    </row>
    <row r="19" spans="2:14" ht="15.75">
      <c r="B19" s="21"/>
      <c r="C19" s="22"/>
      <c r="D19" s="22" t="s">
        <v>108</v>
      </c>
      <c r="E19" s="34">
        <f>SUM(E17:E18)</f>
        <v>15</v>
      </c>
      <c r="F19" s="22"/>
      <c r="G19" s="34" t="e">
        <f>SUM(G17:G18)</f>
        <v>#DIV/0!</v>
      </c>
      <c r="H19" s="23"/>
      <c r="I19" s="22"/>
      <c r="J19" s="34" t="e">
        <f>SUM(J17:J18)</f>
        <v>#REF!</v>
      </c>
      <c r="K19" s="23"/>
      <c r="L19" s="22"/>
      <c r="M19" s="34" t="e">
        <f>SUM(M17:M18)</f>
        <v>#REF!</v>
      </c>
      <c r="N19" s="23"/>
    </row>
    <row r="20" spans="2:14" s="14" customFormat="1" ht="18">
      <c r="B20" s="29" t="s">
        <v>9</v>
      </c>
      <c r="C20" s="12"/>
      <c r="D20" s="12"/>
      <c r="E20" s="32"/>
      <c r="F20" s="12"/>
      <c r="G20" s="32"/>
      <c r="H20" s="13"/>
      <c r="I20" s="12"/>
      <c r="J20" s="32"/>
      <c r="K20" s="13"/>
      <c r="L20" s="12"/>
      <c r="M20" s="32"/>
      <c r="N20" s="13"/>
    </row>
    <row r="21" spans="2:14" ht="81" customHeight="1">
      <c r="B21" s="15" t="s">
        <v>109</v>
      </c>
      <c r="C21" s="20" t="s">
        <v>110</v>
      </c>
      <c r="D21" s="20" t="s">
        <v>111</v>
      </c>
      <c r="E21" s="35"/>
      <c r="F21" s="20">
        <f>Data!C15</f>
        <v>0</v>
      </c>
      <c r="G21" s="35"/>
      <c r="H21" s="18"/>
      <c r="I21" s="20" t="e">
        <f>Data!#REF!</f>
        <v>#REF!</v>
      </c>
      <c r="J21" s="35"/>
      <c r="K21" s="18"/>
      <c r="L21" s="20" t="e">
        <f>Data!#REF!</f>
        <v>#REF!</v>
      </c>
      <c r="M21" s="35"/>
      <c r="N21" s="18"/>
    </row>
    <row r="22" spans="2:14">
      <c r="B22" s="15"/>
      <c r="C22" s="16"/>
      <c r="D22" s="16"/>
      <c r="E22" s="33"/>
      <c r="F22" s="16"/>
      <c r="G22" s="33"/>
      <c r="H22" s="18"/>
      <c r="I22" s="16"/>
      <c r="J22" s="33"/>
      <c r="K22" s="18"/>
      <c r="L22" s="16"/>
      <c r="M22" s="33"/>
      <c r="N22" s="18"/>
    </row>
    <row r="23" spans="2:14" s="14" customFormat="1" ht="18">
      <c r="B23" s="11" t="s">
        <v>37</v>
      </c>
      <c r="C23" s="12"/>
      <c r="D23" s="12"/>
      <c r="E23" s="32"/>
      <c r="F23" s="12"/>
      <c r="G23" s="32"/>
      <c r="H23" s="13"/>
      <c r="I23" s="12"/>
      <c r="J23" s="32"/>
      <c r="K23" s="13"/>
      <c r="L23" s="12"/>
      <c r="M23" s="32"/>
      <c r="N23" s="13"/>
    </row>
    <row r="24" spans="2:14" ht="25.5">
      <c r="B24" s="15" t="s">
        <v>112</v>
      </c>
      <c r="C24" s="20" t="s">
        <v>113</v>
      </c>
      <c r="D24" s="20" t="s">
        <v>145</v>
      </c>
      <c r="E24" s="33">
        <v>10</v>
      </c>
      <c r="F24" s="20">
        <f>(IF(AND((0.85&gt;=(Data!C46*1)),((Data!C46*1)&gt;=0.15)), 1, 0))</f>
        <v>0</v>
      </c>
      <c r="G24" s="33">
        <f>IF(F24=1, 6, 0) + IF(F25=1,4,0)</f>
        <v>0</v>
      </c>
      <c r="H24" s="18"/>
      <c r="I24" s="20" t="e">
        <f>(IF(AND((0.85&gt;=(Data!#REF!*1)),((Data!#REF!*1)&gt;=0.15)), 1, 0))</f>
        <v>#REF!</v>
      </c>
      <c r="J24" s="33" t="e">
        <f>IF(I24=1, 6, 0) + IF(I25=1,4,0)</f>
        <v>#REF!</v>
      </c>
      <c r="K24" s="18"/>
      <c r="L24" s="20" t="e">
        <f>(IF(AND((0.85&gt;=(Data!#REF!*1)),((Data!#REF!*1)&gt;=0.15)), 1, 0))</f>
        <v>#REF!</v>
      </c>
      <c r="M24" s="33" t="e">
        <f>IF(L24=1, 6, 0) + IF(L25=1,4,0)</f>
        <v>#REF!</v>
      </c>
      <c r="N24" s="18"/>
    </row>
    <row r="25" spans="2:14" ht="25.5">
      <c r="B25" s="15"/>
      <c r="C25" s="20"/>
      <c r="D25" s="20" t="s">
        <v>144</v>
      </c>
      <c r="E25" s="33"/>
      <c r="F25" s="20">
        <f>IF(((Data!C47*1)=0.5),1,IF(((Data!C47*1)&gt;0.5),IF(((Data!C46*1)&gt;0.5),0,1),IF(((Data!C46*1)&lt;0.5),0,1)))</f>
        <v>0</v>
      </c>
      <c r="G25" s="33"/>
      <c r="H25" s="18"/>
      <c r="I25" s="20" t="e">
        <f>IF(((Data!#REF!*1)=0.5),1,IF(((Data!#REF!*1)&gt;0.5),IF(((Data!#REF!*1)&gt;0.5),0,1),IF(((Data!#REF!*1)&lt;0.5),0,1)))</f>
        <v>#REF!</v>
      </c>
      <c r="J25" s="33"/>
      <c r="K25" s="18"/>
      <c r="L25" s="20" t="e">
        <f>IF(((Data!#REF!*1)=0.5),1,IF(((Data!#REF!*1)&gt;0.5),IF(((Data!#REF!*1)&gt;0.5),0,1),IF(((Data!#REF!*1)&lt;0.5),0,1)))</f>
        <v>#REF!</v>
      </c>
      <c r="M25" s="33"/>
      <c r="N25" s="18"/>
    </row>
    <row r="26" spans="2:14" ht="48" customHeight="1">
      <c r="B26" s="15" t="s">
        <v>114</v>
      </c>
      <c r="C26" s="20" t="s">
        <v>115</v>
      </c>
      <c r="D26" s="20" t="s">
        <v>116</v>
      </c>
      <c r="E26" s="33">
        <v>1</v>
      </c>
      <c r="F26" s="20">
        <f>Data!C49</f>
        <v>0</v>
      </c>
      <c r="G26" s="33">
        <f>IF((F26&gt;=0.8), 1, 0)</f>
        <v>0</v>
      </c>
      <c r="H26" s="18"/>
      <c r="I26" s="20">
        <f>Data!D49</f>
        <v>0</v>
      </c>
      <c r="J26" s="33">
        <f>IF((I26&gt;=0.8), 1, 0)</f>
        <v>0</v>
      </c>
      <c r="K26" s="18"/>
      <c r="L26" s="20" t="e">
        <f>Data!#REF!</f>
        <v>#REF!</v>
      </c>
      <c r="M26" s="33" t="e">
        <f>IF((L26&gt;=0.8), 1, 0)</f>
        <v>#REF!</v>
      </c>
      <c r="N26" s="18"/>
    </row>
    <row r="27" spans="2:14" ht="25.5">
      <c r="B27" s="15" t="s">
        <v>117</v>
      </c>
      <c r="C27" s="20" t="s">
        <v>118</v>
      </c>
      <c r="D27" s="20" t="s">
        <v>119</v>
      </c>
      <c r="E27" s="33">
        <v>4</v>
      </c>
      <c r="F27" s="20">
        <f>Data!C50</f>
        <v>0</v>
      </c>
      <c r="G27" s="33">
        <f>IF((F27&gt;=0.2), 4,IF((F27&gt;=0.15), 3,IF((F27&gt;=0.1), 2,IF((F27&gt;=0.05), 1, 0))))</f>
        <v>0</v>
      </c>
      <c r="H27" s="18"/>
      <c r="I27" s="20" t="e">
        <f>Data!#REF!</f>
        <v>#REF!</v>
      </c>
      <c r="J27" s="33" t="e">
        <f>IF((I27&gt;=0.2), 4,IF((I27&gt;=0.15), 3,IF((I27&gt;=0.1), 2,IF((I27&gt;=0.05), 1, 0))))</f>
        <v>#REF!</v>
      </c>
      <c r="K27" s="18"/>
      <c r="L27" s="20" t="e">
        <f>Data!#REF!</f>
        <v>#REF!</v>
      </c>
      <c r="M27" s="33" t="e">
        <f>IF((L27&gt;=0.2), 4,IF((L27&gt;=0.15), 3,IF((L27&gt;=0.1), 2,IF((L27&gt;=0.05), 1, 0))))</f>
        <v>#REF!</v>
      </c>
      <c r="N27" s="18"/>
    </row>
    <row r="28" spans="2:14" ht="15.75">
      <c r="B28" s="21"/>
      <c r="C28" s="22"/>
      <c r="D28" s="22" t="s">
        <v>120</v>
      </c>
      <c r="E28" s="34">
        <f>SUM(E24:E27)</f>
        <v>15</v>
      </c>
      <c r="F28" s="22"/>
      <c r="G28" s="34">
        <f>SUM(G24:G27)</f>
        <v>0</v>
      </c>
      <c r="H28" s="23"/>
      <c r="I28" s="22"/>
      <c r="J28" s="34" t="e">
        <f>SUM(J24:J27)</f>
        <v>#REF!</v>
      </c>
      <c r="K28" s="23"/>
      <c r="L28" s="22"/>
      <c r="M28" s="34" t="e">
        <f>SUM(M24:M27)</f>
        <v>#REF!</v>
      </c>
      <c r="N28" s="23"/>
    </row>
    <row r="29" spans="2:14" s="14" customFormat="1" ht="36">
      <c r="B29" s="11" t="s">
        <v>43</v>
      </c>
      <c r="C29" s="12"/>
      <c r="D29" s="12"/>
      <c r="E29" s="32"/>
      <c r="F29" s="12"/>
      <c r="G29" s="32"/>
      <c r="H29" s="13"/>
      <c r="I29" s="12"/>
      <c r="J29" s="32"/>
      <c r="K29" s="13"/>
      <c r="L29" s="12"/>
      <c r="M29" s="32"/>
      <c r="N29" s="13"/>
    </row>
    <row r="30" spans="2:14" ht="25.5">
      <c r="B30" s="15" t="s">
        <v>121</v>
      </c>
      <c r="C30" s="16" t="s">
        <v>122</v>
      </c>
      <c r="D30" s="20" t="s">
        <v>123</v>
      </c>
      <c r="E30" s="33">
        <v>15</v>
      </c>
      <c r="F30" s="20" t="e">
        <f>Data!C53/Data!C52</f>
        <v>#DIV/0!</v>
      </c>
      <c r="G30" s="33" t="e">
        <f>IF((F30&gt;=1),15,IF((F30&gt;=0.95),7,0))</f>
        <v>#DIV/0!</v>
      </c>
      <c r="H30" s="18"/>
      <c r="I30" s="20" t="e">
        <f>Data!#REF!/Data!#REF!</f>
        <v>#REF!</v>
      </c>
      <c r="J30" s="33" t="e">
        <f>IF((I30&gt;=1),15,IF((30&gt;=0.95),7,0))</f>
        <v>#REF!</v>
      </c>
      <c r="K30" s="18"/>
      <c r="L30" s="20" t="e">
        <f>Data!#REF!/Data!#REF!</f>
        <v>#REF!</v>
      </c>
      <c r="M30" s="33" t="e">
        <f>IF((L30&gt;=1),15,IF((30&gt;=0.95),7,0))</f>
        <v>#REF!</v>
      </c>
      <c r="N30" s="18"/>
    </row>
    <row r="31" spans="2:14" ht="15.75">
      <c r="B31" s="21"/>
      <c r="C31" s="22"/>
      <c r="D31" s="22" t="s">
        <v>124</v>
      </c>
      <c r="E31" s="34">
        <f>SUM(E30)</f>
        <v>15</v>
      </c>
      <c r="F31" s="22"/>
      <c r="G31" s="34" t="e">
        <f>G30</f>
        <v>#DIV/0!</v>
      </c>
      <c r="H31" s="23"/>
      <c r="I31" s="22"/>
      <c r="J31" s="34" t="e">
        <f>J30</f>
        <v>#REF!</v>
      </c>
      <c r="K31" s="23"/>
      <c r="L31" s="22"/>
      <c r="M31" s="34" t="e">
        <f>M30</f>
        <v>#REF!</v>
      </c>
      <c r="N31" s="23"/>
    </row>
    <row r="32" spans="2:14" s="14" customFormat="1" ht="36">
      <c r="B32" s="11" t="s">
        <v>48</v>
      </c>
      <c r="C32" s="12"/>
      <c r="D32" s="12"/>
      <c r="E32" s="32"/>
      <c r="F32" s="12"/>
      <c r="G32" s="32"/>
      <c r="H32" s="13"/>
      <c r="I32" s="12"/>
      <c r="J32" s="32"/>
      <c r="K32" s="13"/>
      <c r="L32" s="12"/>
      <c r="M32" s="32"/>
      <c r="N32" s="13"/>
    </row>
    <row r="33" spans="2:14">
      <c r="B33" s="15" t="s">
        <v>125</v>
      </c>
      <c r="C33" s="20" t="s">
        <v>126</v>
      </c>
      <c r="D33" s="20" t="s">
        <v>127</v>
      </c>
      <c r="E33" s="33">
        <v>10</v>
      </c>
      <c r="F33" s="20">
        <f>Data!C57</f>
        <v>0</v>
      </c>
      <c r="G33" s="33">
        <f>IF((F33=4), 10, IF((F33=3), 6, IF((F33=2), 3, IF((F33=1), 1, 0))))</f>
        <v>0</v>
      </c>
      <c r="H33" s="18"/>
      <c r="I33" s="20" t="e">
        <f>Data!#REF!</f>
        <v>#REF!</v>
      </c>
      <c r="J33" s="33" t="e">
        <f>IF((I33=4), 10, IF((I33=3), 6, IF((I33=2), 3, IF((I33=1), 1, 0))))</f>
        <v>#REF!</v>
      </c>
      <c r="K33" s="18"/>
      <c r="L33" s="20" t="e">
        <f>Data!#REF!</f>
        <v>#REF!</v>
      </c>
      <c r="M33" s="33" t="e">
        <f>IF((L33=4), 10, IF((L33=3), 6, IF((L33=2), 3, IF((L33=1), 1, 0))))</f>
        <v>#REF!</v>
      </c>
      <c r="N33" s="18"/>
    </row>
    <row r="34" spans="2:14" ht="25.5">
      <c r="B34" s="15" t="s">
        <v>128</v>
      </c>
      <c r="C34" s="20" t="s">
        <v>129</v>
      </c>
      <c r="D34" s="20" t="s">
        <v>146</v>
      </c>
      <c r="E34" s="33">
        <v>5</v>
      </c>
      <c r="F34" s="20">
        <f>Data!C60</f>
        <v>0</v>
      </c>
      <c r="G34" s="33">
        <f>IF(((F34*2)+(F35*1)+(F36*2)&gt;5), 5, (F34*2)+(F35*1)+(F36*2))</f>
        <v>0</v>
      </c>
      <c r="H34" s="18"/>
      <c r="I34" s="20" t="e">
        <f>Data!#REF!</f>
        <v>#REF!</v>
      </c>
      <c r="J34" s="33" t="e">
        <f>IF(((I34*2)+(I35*1)+(I36*2)&gt;5), 5, (I34*2)+(I35*1)+(I36*2))</f>
        <v>#REF!</v>
      </c>
      <c r="K34" s="18"/>
      <c r="L34" s="20" t="e">
        <f>Data!#REF!</f>
        <v>#REF!</v>
      </c>
      <c r="M34" s="33" t="e">
        <f>IF(((L34*2)+(L35*1)+(L36*2)&gt;5), 5, (L34*2)+(L35*1)+(L36*2))</f>
        <v>#REF!</v>
      </c>
      <c r="N34" s="18"/>
    </row>
    <row r="35" spans="2:14">
      <c r="B35" s="15"/>
      <c r="C35" s="20"/>
      <c r="D35" s="20" t="s">
        <v>147</v>
      </c>
      <c r="E35" s="33"/>
      <c r="F35" s="20">
        <f>Data!C61</f>
        <v>0</v>
      </c>
      <c r="G35" s="33"/>
      <c r="H35" s="18"/>
      <c r="I35" s="20" t="e">
        <f>Data!#REF!</f>
        <v>#REF!</v>
      </c>
      <c r="J35" s="33"/>
      <c r="K35" s="18"/>
      <c r="L35" s="20" t="e">
        <f>Data!#REF!</f>
        <v>#REF!</v>
      </c>
      <c r="M35" s="33"/>
      <c r="N35" s="18"/>
    </row>
    <row r="36" spans="2:14">
      <c r="B36" s="15"/>
      <c r="C36" s="20"/>
      <c r="D36" s="20" t="s">
        <v>148</v>
      </c>
      <c r="E36" s="33"/>
      <c r="F36" s="20">
        <f>Data!C62</f>
        <v>0</v>
      </c>
      <c r="G36" s="33"/>
      <c r="H36" s="18"/>
      <c r="I36" s="20" t="e">
        <f>Data!#REF!</f>
        <v>#REF!</v>
      </c>
      <c r="J36" s="33"/>
      <c r="K36" s="18"/>
      <c r="L36" s="20" t="e">
        <f>Data!#REF!</f>
        <v>#REF!</v>
      </c>
      <c r="M36" s="33"/>
      <c r="N36" s="18"/>
    </row>
    <row r="37" spans="2:14" ht="15.75">
      <c r="B37" s="21"/>
      <c r="C37" s="22"/>
      <c r="D37" s="22" t="s">
        <v>130</v>
      </c>
      <c r="E37" s="34">
        <f>SUM(E33:E34)</f>
        <v>15</v>
      </c>
      <c r="F37" s="22"/>
      <c r="G37" s="34">
        <f>SUM(G33:G34)</f>
        <v>0</v>
      </c>
      <c r="H37" s="23"/>
      <c r="I37" s="22"/>
      <c r="J37" s="34" t="e">
        <f>SUM(J33:J34)</f>
        <v>#REF!</v>
      </c>
      <c r="K37" s="23"/>
      <c r="L37" s="22"/>
      <c r="M37" s="34" t="e">
        <f>SUM(M33:M34)</f>
        <v>#REF!</v>
      </c>
      <c r="N37" s="23"/>
    </row>
    <row r="38" spans="2:14" s="14" customFormat="1" ht="18">
      <c r="B38" s="11" t="s">
        <v>55</v>
      </c>
      <c r="C38" s="12"/>
      <c r="D38" s="12"/>
      <c r="E38" s="32"/>
      <c r="F38" s="12"/>
      <c r="G38" s="32"/>
      <c r="H38" s="13"/>
      <c r="I38" s="12"/>
      <c r="J38" s="32"/>
      <c r="K38" s="13"/>
      <c r="L38" s="12"/>
      <c r="M38" s="32"/>
      <c r="N38" s="13"/>
    </row>
    <row r="39" spans="2:14" ht="42.95" customHeight="1">
      <c r="B39" s="15" t="s">
        <v>131</v>
      </c>
      <c r="C39" s="20" t="s">
        <v>132</v>
      </c>
      <c r="D39" s="20" t="s">
        <v>133</v>
      </c>
      <c r="E39" s="33">
        <v>10</v>
      </c>
      <c r="F39" s="20" t="e">
        <f>Data!C64/Data!C65</f>
        <v>#DIV/0!</v>
      </c>
      <c r="G39" s="33" t="e">
        <f>IF((F39=0), 10,IF((F39&lt;=0.15), 5,IF((F39&lt;=0.2), 4,IF((F39&lt;=0.25), 3,IF((F39&lt;=0.3), 2, IF((F39&lt;=0.35), 1, 0))))))</f>
        <v>#DIV/0!</v>
      </c>
      <c r="H39" s="18"/>
      <c r="I39" s="20" t="e">
        <f>Data!#REF!/Data!#REF!</f>
        <v>#REF!</v>
      </c>
      <c r="J39" s="33" t="e">
        <f>IF((I39=0), 10,IF((I39&lt;=0.15), 5,IF((I39&lt;=0.2), 4,IF((I39&lt;=0.25), 3,IF((I39&lt;=0.3), 2, IF((I39&lt;=0.35), 1, 0))))))</f>
        <v>#REF!</v>
      </c>
      <c r="K39" s="18"/>
      <c r="L39" s="20" t="e">
        <f>Data!#REF!/Data!#REF!</f>
        <v>#REF!</v>
      </c>
      <c r="M39" s="33" t="e">
        <f>IF((L39=0), 10,IF((L39&lt;=0.15), 5,IF((L39&lt;=0.2), 4,IF((L39&lt;=0.25), 3,IF((L39&lt;=0.3), 2, IF((L39&lt;=0.35), 1, 0))))))</f>
        <v>#REF!</v>
      </c>
      <c r="N39" s="18"/>
    </row>
    <row r="40" spans="2:14" ht="25.5">
      <c r="B40" s="15" t="s">
        <v>134</v>
      </c>
      <c r="C40" s="20" t="s">
        <v>135</v>
      </c>
      <c r="D40" s="20" t="s">
        <v>136</v>
      </c>
      <c r="E40" s="33">
        <v>2</v>
      </c>
      <c r="F40" s="20" t="e">
        <f>Data!C66/(Data!C18/100)</f>
        <v>#DIV/0!</v>
      </c>
      <c r="G40" s="33" t="e">
        <f>IF((F40&lt;=2), 2, 0)</f>
        <v>#DIV/0!</v>
      </c>
      <c r="H40" s="18"/>
      <c r="I40" s="20" t="e">
        <f>Data!#REF!/(Data!#REF!/100)</f>
        <v>#REF!</v>
      </c>
      <c r="J40" s="33" t="e">
        <f>IF((I40&lt;=2), 2, 0)</f>
        <v>#REF!</v>
      </c>
      <c r="K40" s="18"/>
      <c r="L40" s="20" t="e">
        <f>Data!#REF!/(Data!#REF!/100)</f>
        <v>#REF!</v>
      </c>
      <c r="M40" s="33" t="e">
        <f>IF((L40&lt;=2), 2, 0)</f>
        <v>#REF!</v>
      </c>
      <c r="N40" s="18"/>
    </row>
    <row r="41" spans="2:14" ht="71.099999999999994" customHeight="1">
      <c r="B41" s="15" t="s">
        <v>137</v>
      </c>
      <c r="C41" s="20" t="s">
        <v>138</v>
      </c>
      <c r="D41" s="20" t="s">
        <v>139</v>
      </c>
      <c r="E41" s="33">
        <v>8</v>
      </c>
      <c r="F41" s="20" t="e">
        <f>(Data!C67+Data!C68)/Data!C69</f>
        <v>#DIV/0!</v>
      </c>
      <c r="G41" s="33" t="e">
        <f>IF((F41&lt;=0.15), 8, IF((F41&lt;=0.2), 5, 0))</f>
        <v>#DIV/0!</v>
      </c>
      <c r="H41" s="18"/>
      <c r="I41" s="20" t="e">
        <f>(Data!#REF!+Data!#REF!)/Data!#REF!</f>
        <v>#REF!</v>
      </c>
      <c r="J41" s="33" t="e">
        <f>IF((I41&lt;=0.15), 8, IF((I41&lt;=0.2), 5, 0))</f>
        <v>#REF!</v>
      </c>
      <c r="K41" s="18"/>
      <c r="L41" s="20" t="e">
        <f>(Data!#REF!+Data!#REF!)/Data!#REF!</f>
        <v>#REF!</v>
      </c>
      <c r="M41" s="33" t="e">
        <f>IF((L41&lt;=0.15), 8, IF((L41&lt;=0.2), 5, 0))</f>
        <v>#REF!</v>
      </c>
      <c r="N41" s="18"/>
    </row>
    <row r="42" spans="2:14" ht="15.75">
      <c r="B42" s="21"/>
      <c r="C42" s="22"/>
      <c r="D42" s="22" t="s">
        <v>140</v>
      </c>
      <c r="E42" s="34">
        <f>SUM(E39:E41)</f>
        <v>20</v>
      </c>
      <c r="F42" s="22"/>
      <c r="G42" s="34" t="e">
        <f>SUM(G39:G41)</f>
        <v>#DIV/0!</v>
      </c>
      <c r="H42" s="23"/>
      <c r="I42" s="22"/>
      <c r="J42" s="34" t="e">
        <f>SUM(J39:J41)</f>
        <v>#REF!</v>
      </c>
      <c r="K42" s="23"/>
      <c r="L42" s="22"/>
      <c r="M42" s="34" t="e">
        <f>SUM(M39:M41)</f>
        <v>#REF!</v>
      </c>
      <c r="N42" s="23"/>
    </row>
    <row r="43" spans="2:14">
      <c r="B43" s="15"/>
      <c r="C43" s="16"/>
      <c r="D43" s="16"/>
      <c r="E43" s="33"/>
      <c r="F43" s="16"/>
      <c r="G43" s="33"/>
      <c r="H43" s="18"/>
      <c r="I43" s="16"/>
      <c r="J43" s="33"/>
      <c r="K43" s="18"/>
      <c r="L43" s="16"/>
      <c r="M43" s="33"/>
      <c r="N43" s="18"/>
    </row>
    <row r="44" spans="2:14" ht="16.5" thickBot="1">
      <c r="B44" s="24"/>
      <c r="C44" s="25"/>
      <c r="D44" s="26" t="s">
        <v>141</v>
      </c>
      <c r="E44" s="36">
        <f>SUM(((((((E9+E15)+E19)+E28)+E31)+E37)+E42))</f>
        <v>100</v>
      </c>
      <c r="F44" s="26"/>
      <c r="G44" s="36" t="e">
        <f>SUM(((((((G9+G15)+G19)+G28)+G31)+G37)+G42))</f>
        <v>#DIV/0!</v>
      </c>
      <c r="H44" s="27"/>
      <c r="I44" s="26"/>
      <c r="J44" s="36" t="e">
        <f>SUM(((((((J9+J15)+J19)+J28)+J31)+J37)+J42))</f>
        <v>#REF!</v>
      </c>
      <c r="K44" s="27"/>
      <c r="L44" s="26"/>
      <c r="M44" s="36" t="e">
        <f>SUM(((((((M9+M15)+M19)+M28)+M31)+M37)+M42))</f>
        <v>#REF!</v>
      </c>
      <c r="N44" s="27"/>
    </row>
  </sheetData>
  <mergeCells count="3">
    <mergeCell ref="F1:H1"/>
    <mergeCell ref="I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Scorecard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 Jang</dc:creator>
  <cp:lastModifiedBy>Mariane Jang</cp:lastModifiedBy>
  <dcterms:created xsi:type="dcterms:W3CDTF">2014-02-04T17:20:51Z</dcterms:created>
  <dcterms:modified xsi:type="dcterms:W3CDTF">2014-04-01T20:55:50Z</dcterms:modified>
</cp:coreProperties>
</file>